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5" yWindow="-15" windowWidth="25620" windowHeight="12510" tabRatio="584" activeTab="3"/>
  </bookViews>
  <sheets>
    <sheet name="водоснабжение" sheetId="1" r:id="rId1"/>
    <sheet name="финансирование водоснабжение" sheetId="4" r:id="rId2"/>
    <sheet name="водоотведение" sheetId="3" r:id="rId3"/>
    <sheet name="финансирование водоотведения" sheetId="5" r:id="rId4"/>
  </sheets>
  <definedNames>
    <definedName name="_xlnm.Print_Titles" localSheetId="3">'финансирование водоотведения'!$7:$10</definedName>
    <definedName name="_xlnm.Print_Titles" localSheetId="1">'финансирование водоснабжение'!$7:$10</definedName>
    <definedName name="_xlnm.Print_Area" localSheetId="2">водоотведение!$A$1:$AT$26</definedName>
    <definedName name="_xlnm.Print_Area" localSheetId="0">водоснабжение!$A$1:$BF$39</definedName>
    <definedName name="_xlnm.Print_Area" localSheetId="3">'финансирование водоотведения'!$A$1:$AA$59</definedName>
    <definedName name="_xlnm.Print_Area" localSheetId="1">'финансирование водоснабжение'!$A$1:$AA$57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0" i="5"/>
  <c r="Y42" i="4"/>
  <c r="AV12" i="1"/>
  <c r="AI12" i="3"/>
  <c r="AF12"/>
  <c r="AS12" i="1"/>
  <c r="O51" i="5"/>
  <c r="O43" i="4"/>
  <c r="O42"/>
  <c r="O50" i="5"/>
  <c r="P48"/>
  <c r="Q48"/>
  <c r="O40" i="4"/>
  <c r="P40"/>
  <c r="N40"/>
  <c r="N39"/>
  <c r="D39"/>
  <c r="N38"/>
  <c r="D38"/>
  <c r="E40"/>
  <c r="F40"/>
  <c r="Y40"/>
  <c r="R40" i="5" l="1"/>
  <c r="R48" s="1"/>
  <c r="Y48"/>
  <c r="D44"/>
  <c r="E48"/>
  <c r="F48"/>
  <c r="G48"/>
  <c r="H48"/>
  <c r="N31" i="4" l="1"/>
  <c r="N21" l="1"/>
  <c r="N20"/>
  <c r="N15"/>
  <c r="N26"/>
  <c r="N16"/>
  <c r="N36"/>
  <c r="D35"/>
  <c r="D43" i="5" l="1"/>
  <c r="D42"/>
  <c r="D30"/>
  <c r="D31"/>
  <c r="D32"/>
  <c r="D33"/>
  <c r="D34"/>
  <c r="D35"/>
  <c r="D36"/>
  <c r="D37"/>
  <c r="D38"/>
  <c r="D39"/>
  <c r="D40"/>
  <c r="D41"/>
  <c r="D24"/>
  <c r="D25"/>
  <c r="D26"/>
  <c r="D27"/>
  <c r="D28"/>
  <c r="D29"/>
  <c r="D12"/>
  <c r="D13"/>
  <c r="D14"/>
  <c r="D15"/>
  <c r="D16"/>
  <c r="D17"/>
  <c r="D18"/>
  <c r="D19"/>
  <c r="D20"/>
  <c r="D21"/>
  <c r="D22"/>
  <c r="D23"/>
  <c r="D11"/>
  <c r="D11" i="4"/>
  <c r="D40" s="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48" i="5" l="1"/>
  <c r="N47"/>
  <c r="N45"/>
  <c r="O46"/>
  <c r="O48" s="1"/>
  <c r="N48" l="1"/>
  <c r="D37" i="4"/>
  <c r="D36"/>
  <c r="D45" i="5" l="1"/>
  <c r="D46"/>
  <c r="D47"/>
  <c r="T12" i="1" l="1"/>
  <c r="AA12" l="1"/>
  <c r="AN12" l="1"/>
  <c r="AO12" s="1"/>
  <c r="AB12" i="3" l="1"/>
</calcChain>
</file>

<file path=xl/sharedStrings.xml><?xml version="1.0" encoding="utf-8"?>
<sst xmlns="http://schemas.openxmlformats.org/spreadsheetml/2006/main" count="340" uniqueCount="195">
  <si>
    <t xml:space="preserve">Оценка результативности реализации инвестиционных программ регулируемых организаций, осуществляющих деятельность в сфере  водоснабжения и водоотведения  </t>
  </si>
  <si>
    <t>Наименование
НПА об утверждении инвестиционной программы</t>
  </si>
  <si>
    <t>водоснабжение</t>
  </si>
  <si>
    <t>водоотведение</t>
  </si>
  <si>
    <t>план</t>
  </si>
  <si>
    <t>факт</t>
  </si>
  <si>
    <t>Отклонение</t>
  </si>
  <si>
    <t xml:space="preserve">удельный расход электрической энергии, потребляемой в технологическом процессе транспортировки сточных вод, на единицу объема транспортируемых сточных вод (кВт*ч/куб. м).
</t>
  </si>
  <si>
    <t xml:space="preserve"> 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централизованной общесплавной (бытовой) и централизованной ливневой систем водоотведения (в процентах).
</t>
  </si>
  <si>
    <t>Показатели результативности реализации инвестиционных программ</t>
  </si>
  <si>
    <t xml:space="preserve">Удельный вес сетей водоснабжения, нуждающихся в замене
</t>
  </si>
  <si>
    <t xml:space="preserve">Доля проб, не соответствующих установленным требованиям,% </t>
  </si>
  <si>
    <t>Количество  проб, не соответствующих установленным требованиям, ед.</t>
  </si>
  <si>
    <t>Отклонение, %</t>
  </si>
  <si>
    <t>Отклонение, 
%</t>
  </si>
  <si>
    <t>Отклонение,%</t>
  </si>
  <si>
    <t>Всего проб
, ед.</t>
  </si>
  <si>
    <t xml:space="preserve"> Количество перерывов в подаче воды,  возникших в результате аварий, повреждений и иных технологических нарушений на объектах централизованной системы холодного водоснабжения  в расчете на протяженность водопроводной сети в год
</t>
  </si>
  <si>
    <t>Количество
 перерывов в подаче воды, ед</t>
  </si>
  <si>
    <t>Количество
 перерывов в подаче воды в расчете на протяженность водопроводной сети, ед/км</t>
  </si>
  <si>
    <t xml:space="preserve">Доля потерь воды в централизованных системах водоснабжения при транспортировке в общем объеме воды, поданной в водопроводную сеть
</t>
  </si>
  <si>
    <t xml:space="preserve"> Удельный расход электрической энергии, потребляемой в технологическом процессе подготовки питьевой воды, на единицу объема воды, отпускаемой в сеть
(кВт*ч/куб. м)
</t>
  </si>
  <si>
    <t xml:space="preserve"> Удельный расход электрической энергии, потребляемой в технологическом процессе транспортировки питьевой воды, на единицу объема транспортируемой воды (кВт*ч/куб. м);
</t>
  </si>
  <si>
    <t xml:space="preserve">Наименование показателя результативности реализации инвестиционных программ
</t>
  </si>
  <si>
    <t>М.П.</t>
  </si>
  <si>
    <t>Транспортировка воды, тыс.куб.м</t>
  </si>
  <si>
    <t>Потери воды, тыс.куб.м</t>
  </si>
  <si>
    <t>Доля 
потерь  ,%</t>
  </si>
  <si>
    <t xml:space="preserve">план </t>
  </si>
  <si>
    <t xml:space="preserve">факт </t>
  </si>
  <si>
    <t>План</t>
  </si>
  <si>
    <t>Факт</t>
  </si>
  <si>
    <t xml:space="preserve"> Удельный расход
электрической энергии , кВт*ч/куб. м</t>
  </si>
  <si>
    <t>Подъем воды, тыс.куб.м.</t>
  </si>
  <si>
    <t>Расход электрической энергии (по стадиям производства подъем и очистка воды), тыс.кВт.ч</t>
  </si>
  <si>
    <t>Расход электрической энергии (по стадии транспортировка воды), тыс.кВт.ч</t>
  </si>
  <si>
    <t>Транспортировка воды, тыс.куб.м.</t>
  </si>
  <si>
    <t xml:space="preserve">Протяженность водопроводных сетей, км
</t>
  </si>
  <si>
    <t xml:space="preserve">Протяженность водопроводных сетей, нуждающихсяся в замене, км
</t>
  </si>
  <si>
    <t>Удельный вес сетей водоснабжения, нуждающихся в замене,%</t>
  </si>
  <si>
    <t>Удельный вес сетей водоснабжения, нуждающихся в замене, %</t>
  </si>
  <si>
    <t>Бухгалтерский</t>
  </si>
  <si>
    <t>Реальный (физический и условный)</t>
  </si>
  <si>
    <t xml:space="preserve"> удельный расход электрической энергии, потребляемой в технологическом процессе очистки сточных вод, на единицу объема очищаемых сточных вод (кВт*ч/куб. м);</t>
  </si>
  <si>
    <t xml:space="preserve"> 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 (в процентах);</t>
  </si>
  <si>
    <t>Количество  проб, не соответствующих установленным нормативам, ед.</t>
  </si>
  <si>
    <t xml:space="preserve">Доля проб, не соответствующих установленным нормативам,% </t>
  </si>
  <si>
    <t>Расход электрической энергии (очистка сточных вод), тыс.кВт.ч</t>
  </si>
  <si>
    <t>Расход электрической энергии (по стадиям перекачка и  транспортировка сточных вод), тыс.кВт.ч</t>
  </si>
  <si>
    <t xml:space="preserve">Удельный вес сетей водоотведения, нуждающихся в замене
</t>
  </si>
  <si>
    <t xml:space="preserve">Протяженность  сетей водоотведения, км
</t>
  </si>
  <si>
    <t xml:space="preserve">Протяженность  сетей водоотведения, нуждающихсяся в замене, км
</t>
  </si>
  <si>
    <t>Удельный вес сетей водоотведения, нуждающихся в замене,%</t>
  </si>
  <si>
    <t xml:space="preserve"> Объем сточных вод, не подвергшихся очистке, тыс.куб.м</t>
  </si>
  <si>
    <t>Общий объем сточных вод, сбрасываемых в централизованные общесплавные или бытовые системы водоотведения, тыс.куб.м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</si>
  <si>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</t>
  </si>
  <si>
    <t>Износ  объектов 
водоснабжения, %</t>
  </si>
  <si>
    <t>Износ  объектов 
водоотведения, %</t>
  </si>
  <si>
    <t>Объем очистки сточных вод,
тыс.куб.м.</t>
  </si>
  <si>
    <t>Объем транспортировки сточных вод, тыс.куб.м.</t>
  </si>
  <si>
    <t xml:space="preserve">Финансирование инвестиционных программ регулируемых организаций, осуществляющих деятельность в сфере  водоснабжения и водоотведения  </t>
  </si>
  <si>
    <t>Наименование мероприятия</t>
  </si>
  <si>
    <t>ВОДОСНАБЖЕНИЕ</t>
  </si>
  <si>
    <t>Привлеченные 
средства, тыс.руб.</t>
  </si>
  <si>
    <t>Бюджетное 
финансирование, 
тыс.руб.</t>
  </si>
  <si>
    <t>Прочие 
источники финансирования, тыс.руб.</t>
  </si>
  <si>
    <t>в том числе</t>
  </si>
  <si>
    <t>Собственные средства</t>
  </si>
  <si>
    <t xml:space="preserve">Амортизационные
 отчисления, тыс.руб. </t>
  </si>
  <si>
    <t>Средства, полученные за счет платы
за подключение, тыс.руб.</t>
  </si>
  <si>
    <t>прочие 
собственные средства, тыс.руб.</t>
  </si>
  <si>
    <t>№ 
п/п</t>
  </si>
  <si>
    <t xml:space="preserve"> Плановый размер финансирования инвестиционной программы, 
тыс. руб.</t>
  </si>
  <si>
    <t>%</t>
  </si>
  <si>
    <t>тыс.руб.</t>
  </si>
  <si>
    <t>Уровень 
выполнения мероприятий</t>
  </si>
  <si>
    <t>ИТОГО</t>
  </si>
  <si>
    <t xml:space="preserve"> Объем фактического ввода объектов системы водоснабжения
 тыс. руб.</t>
  </si>
  <si>
    <t xml:space="preserve">в том числе за счет </t>
  </si>
  <si>
    <t>Прибыль на 
капитальные вложения, тыс.руб.</t>
  </si>
  <si>
    <t>Прочие 
собственные средства, тыс.руб.</t>
  </si>
  <si>
    <t>Стоимость 
мероприятия, сложившаяся по итогам торгов, тыс.руб.</t>
  </si>
  <si>
    <t>Первоначальная стоимость 
мероприятия, выставленного на торги, тыс.руб.</t>
  </si>
  <si>
    <t>ВОДООТВЕДЕНИЕ</t>
  </si>
  <si>
    <t xml:space="preserve"> Объем фактического ввода объектов системы водоотведения
 тыс. руб.</t>
  </si>
  <si>
    <t>Год ввода объекта в 
эксплуатацию
 (по ИП)</t>
  </si>
  <si>
    <t>Год
 ввода объекта в эксплуатацию
 (по ИП)</t>
  </si>
  <si>
    <t>без НДС и налога на прибыль или  в конструкции НДС не облагается</t>
  </si>
  <si>
    <t>Приложение №1</t>
  </si>
  <si>
    <t>Приложение №2</t>
  </si>
  <si>
    <t>постановление ДЖКХ администрации Владимирской области от 30.11.2017№15</t>
  </si>
  <si>
    <t>Данные показатели не устанавливались в связи с отсутствием в инвестиционной программе мероприятий, оказывающих влияние на их изменения</t>
  </si>
  <si>
    <t>МУП "Владимирводоканал" ИНН 3302001983  КПП 332801001</t>
  </si>
  <si>
    <t>Генеральный директор                                                         А.В.Кладов</t>
  </si>
  <si>
    <t>Примечание</t>
  </si>
  <si>
    <t>Примечаниие</t>
  </si>
  <si>
    <t>№ п/п инвестиционной программы</t>
  </si>
  <si>
    <r>
      <t xml:space="preserve">Доля проб питьевой воды, подаваемой с </t>
    </r>
    <r>
      <rPr>
        <b/>
        <sz val="10"/>
        <rFont val="Calibri"/>
        <family val="2"/>
        <charset val="204"/>
        <scheme val="minor"/>
      </rPr>
      <t>источников водоснабжения</t>
    </r>
    <r>
      <rPr>
        <sz val="10"/>
        <rFont val="Calibri"/>
        <family val="2"/>
        <charset val="204"/>
        <scheme val="minor"/>
      </rPr>
      <t xml:space="preserve">, водопроводных станций или иных объектов централизованной системы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
</t>
    </r>
  </si>
  <si>
    <r>
      <t xml:space="preserve">Доля проб питьевой воды </t>
    </r>
    <r>
      <rPr>
        <b/>
        <sz val="10"/>
        <rFont val="Calibri"/>
        <family val="2"/>
        <charset val="204"/>
        <scheme val="minor"/>
      </rPr>
      <t>в распределительной водопроводной сети</t>
    </r>
    <r>
      <rPr>
        <sz val="10"/>
        <rFont val="Calibri"/>
        <family val="2"/>
        <charset val="204"/>
        <scheme val="minor"/>
      </rPr>
      <t xml:space="preserve">, не соответствующих установленным требованиям, в общем объеме проб, отобранных по результатам производственного контроля качества питьевой воды.
</t>
    </r>
  </si>
  <si>
    <t>Генеральный директор</t>
  </si>
  <si>
    <t>А.В.Кладов</t>
  </si>
  <si>
    <t>Приложение №3</t>
  </si>
  <si>
    <t>Приложение №4</t>
  </si>
  <si>
    <t xml:space="preserve"> Плановый размер финансирования инвестиционной программы, 
тыс. руб.  </t>
  </si>
  <si>
    <t>м.п.</t>
  </si>
  <si>
    <t xml:space="preserve"> </t>
  </si>
  <si>
    <t>дата ввода в эксплуатацию</t>
  </si>
  <si>
    <t xml:space="preserve">Закупка автомобиля автомастерской (аварийно-ремонтная машина) 
Газон Next С41R13
</t>
  </si>
  <si>
    <t>Фактический размер капитальных вложений на мероприятия инвестиционной программы , тыс.руб.</t>
  </si>
  <si>
    <t>Фактический размер капитальных вложений на мероприятия инвестиционной программы, тыс.руб.</t>
  </si>
  <si>
    <t>факт 2024</t>
  </si>
  <si>
    <t>Плата за негативное воздействие</t>
  </si>
  <si>
    <t>Строительство сетей водоснабжения от д. 2а до д. 6 по ул. Рабочей, мкр. Оргтруд, г. Владимир</t>
  </si>
  <si>
    <t>Строительство сетей водоотведения от д.43 до д. 39 по Большому проезду, г. Владимир</t>
  </si>
  <si>
    <t>Реконструкция канализации по ул. Добросельской д.38-а (корп.2.корп.3) инв.№300000483 (участок в р-не корп.3)</t>
  </si>
  <si>
    <t>Приобретение и установка башни Рожновского</t>
  </si>
  <si>
    <t>По ИП</t>
  </si>
  <si>
    <t xml:space="preserve">По ИП </t>
  </si>
  <si>
    <t xml:space="preserve">Амортизационные отчисления, тыс.руб. </t>
  </si>
  <si>
    <t xml:space="preserve">Реконструкция коллектора канализационного промышленного по ул. Тракторная от КГ до КК-18, г. Владимир, инв. №300000263 (участок от д.35 до д.33 по ул. Тракторной и от д.39 по ул. Тракторной до д. 2 по Промышленному проезду)
</t>
  </si>
  <si>
    <t>исп. Хватынец И.Г.</t>
  </si>
  <si>
    <t>33-25-17(1046)</t>
  </si>
  <si>
    <t>Ввод в эксплуатацию части объекта. Общая сумма мероприятия 12 298,84</t>
  </si>
  <si>
    <t>факт 2025</t>
  </si>
  <si>
    <t xml:space="preserve">Строительство сетей водоснабжения от д. 2-а до д. 6 по ул. Рабочей, мкр. Оргтруд </t>
  </si>
  <si>
    <t>Строительство сетей водоснабжения от д.21-а до д.35 по ул.Западной пос.Боголюбово, Суздальский район</t>
  </si>
  <si>
    <t>Строительство сетей водоснабжения от д.15 по ул.Мостостроевской до д.16 по ул.Хлебозаводской, г.Владимир</t>
  </si>
  <si>
    <t>Строительство сетей водоснабжения от д.26 по ул.Диктора Левитана до д.2, Мельничный проезд, г.Владимир</t>
  </si>
  <si>
    <t>Строительство сетей водоснабжения от д.104 по ул.Большой Нижегородской до д.2-а по ул. Добросельской, г.Владимир</t>
  </si>
  <si>
    <t>Строительство сетей водоснабжения от д.131 к.4 до д.135-а по ул.Ноябрьской, мкр.Юрьевец, г.Владимир</t>
  </si>
  <si>
    <t>Строительство сетей водоснабжения от д.2 до д.26-а по ул.Производственной, г.Владимир (1 этап)</t>
  </si>
  <si>
    <t>Строительство сетей водоснабжения от д. 38-а к.3 по ул. Добросельской до д. 6 по ул. Минина, г. Владимир</t>
  </si>
  <si>
    <t>Строительство сетей водоснабжения в районе д.159-а по ул.Лакина, г.Владимир</t>
  </si>
  <si>
    <t>Строительство сетей водоснабжения от д.151 до д.149 по ул.Лакина, г.Владимир</t>
  </si>
  <si>
    <t xml:space="preserve">Строительство сетей водоснабжения в районе д.7 по ул. Кирова, г. Владимир </t>
  </si>
  <si>
    <t>Строительство сетей водоснабжения от д.98 до д.104 по ул.Большой Нижегородской, г.Владимир</t>
  </si>
  <si>
    <t>Реконструкция водопровода мкр. Оргтруд по ул. Горького (участок от д. 24 до д. 46 по ул. Горького мкр. Оргтруд), инв. №300034098</t>
  </si>
  <si>
    <t>Реконструкция водопровода мкр. Оргтруд ул. Дзержинского от ул. Фрунзе до ул. Ленина (участок от д. 1а до д. 13 по ул. Дзержинского мкр.Оргтруд), инв. №300034625</t>
  </si>
  <si>
    <t>Реконструкция водопровода мкр. Оргтруд по ул. Зеленой (участок от д. 5 до д. 8 по ул. Зеленой, участок от д. 9 по ул. Зеленой до д. 11 по ул. Ленина мкр.Оргтруд), инв. №300034717</t>
  </si>
  <si>
    <t>Реконструкция водопровода мкр. Юрьевец, ул .Ноябрьская дома 3,3-а,5,5-а,7,9,9-а,11,11-а,13,13-а,15,15-а,15-б Школьный проезд, дома 4,4-а,6,8,10,12. (участок от д.11 по ул. Ноябрьская до д.8, Школьный проезд), инв.№300000955</t>
  </si>
  <si>
    <t>Реконструкция водопровода ул. Огурцова п. Боголюбово (участок в районе д.1 по ул. Солнечная)инв.№ 300031829</t>
  </si>
  <si>
    <t>Реконструкция водопровода ул.Добросельской (участок от ул.Добросельской до д.2 по Константино-Еленинскому проезду)инв.№300000817</t>
  </si>
  <si>
    <t xml:space="preserve">Модернизация насосного оборудования: автоматическая комплектная  насосная станция водоснабжения ELBRUS СПДК К-Е-4-2-18.5-2-0.4 на базе вертикальных многоступенчатых насосных агрегатов на объекте-здание насосной станции 2-го подъёма НОВС п.Боголюбово (инв. №100010020) </t>
  </si>
  <si>
    <t>Модернизация насосного оборудования: насосы центробежные двустороннего входа 1Д 1250-125 (2 ед.) на объекте насосная станция 2 -го подъема г. Судогда (инв. № 100010098)</t>
  </si>
  <si>
    <t>Модернизация насосного оборудования: насосный агрегат на общей раме с муфтой "ELBRUS" модель ККСН 2700/36-600/500-355-0,3б-6У1 со шкафом управления насосом с преобразователем частоты и секцией с синусным фильтром на объекте-здание насосной станции 2-го подъёма НОВС(инв. №100010020)</t>
  </si>
  <si>
    <t>Установка автоматической установки для очистки воды в комплекте с контейнером по адресу Владимирская область Камешковский район д. Пенкино ул. Молодежная  д. 1б</t>
  </si>
  <si>
    <t>Закупка  автомобиля–специального, мастерская Газ 1712R3</t>
  </si>
  <si>
    <t>за 2025 год</t>
  </si>
  <si>
    <t>за  2025 год</t>
  </si>
  <si>
    <t>Строительство напорного коллектора от РПИ НОВС ул.Огурцова 71-б, через р.Сунгирь в пос.Боголюбово Суздальского района</t>
  </si>
  <si>
    <t>Строительство сетей водоотведения от д.1 по ул. Зеленой до д.26 по ул. Кирова, мкр.Оргтруд, г. Владимир</t>
  </si>
  <si>
    <t>Строительство сетей водоотведения от д. 1 до д. 2 по ул. Фрунзе, мкр.Оргтруд,г. Владимир</t>
  </si>
  <si>
    <t>Строительство сетей водоотведения от д. 2 по ул. Дзержинского до д. 13 по ул. 2-ой Лесной, мкр Оргтруд,г. Владимир</t>
  </si>
  <si>
    <t>Строительство сетей водоотведения от д.16 по ул. 2-ой Лесной до д. 11 по ул. Гагарина, мкр. Оргтруд, г. Владимир</t>
  </si>
  <si>
    <t>Строительство сетей водоотведения от д. 2 по ул. Дзержинского до д.36 по ул. Пионерской, мкр. Оргтруд, г. Владимир</t>
  </si>
  <si>
    <t>Строительство сетей водоотведения от д.3 до д.5 по ул. Фрунзе, мкр. Оргтруд,г. Владимир</t>
  </si>
  <si>
    <t>Строительство сетей водоотведения от д. 4 до д. 3 по ул. Рабочей, мкр. Оргтруд ,г. Владимир</t>
  </si>
  <si>
    <t>Строительство сетей водоотведения от д.19 по ул.Мичурина до д.4 по ул.Добролюбова, г.Владимир</t>
  </si>
  <si>
    <t>Строительство сетей водоотведения от д.42 до д.46 по ул.Сущевской, г.Владимир</t>
  </si>
  <si>
    <t>Реконструкция сетей канализации по ул. Горького (участок в районе д. 85 по ул. Горького) инв. №300000597</t>
  </si>
  <si>
    <t>Реконструкция сетей канализации по ул. Комиссарова (участок в районе д.17 по ул. Комиссарова),инв. №300000244</t>
  </si>
  <si>
    <t>Реконструкция сетей канализации по ул. Сурикова (участок в районе д. 14-а по ул. Сурикова), инв. №300033612</t>
  </si>
  <si>
    <t>Реконструкция канализации по ул. Большой Московской 4-6/2, инв.№300033598</t>
  </si>
  <si>
    <t>Реконструкция канализации по ул. Казарменной д.5-а, инв.№300032727</t>
  </si>
  <si>
    <t>Реконструкция канализации по ул. Михайловской д. 28, инв.№300033894</t>
  </si>
  <si>
    <t>Реконструкция канализации по ул. Михайловской д. 28а, инв.№300033895</t>
  </si>
  <si>
    <t>Реконструкция канализации по ул. Никитина 1/52, инв.№300032424</t>
  </si>
  <si>
    <t>Реконструкция канализации по ул. Никитина д.3, инв.№300032428</t>
  </si>
  <si>
    <t>Реконструкция канализации по ул. Асаткина д.15, инв.№300000597</t>
  </si>
  <si>
    <t>Реконструкция канализации по ул. Спасской инв.№300033380</t>
  </si>
  <si>
    <t>Реконструкция канализации по ул. Тихонравова д. 3-а, инв.№300000554</t>
  </si>
  <si>
    <t>Реконструкция канализации по ул. Элеваторной (участок в районе д.18), инв.№300034059</t>
  </si>
  <si>
    <t>Реконструкция канализации по ул. Балакирева от ул. Алябьева до ул. Ново-Ямской (участок в районе д.54 по ул. Ново-Ямской)инв.№300000105</t>
  </si>
  <si>
    <t xml:space="preserve">Реконструкция канализации по ул. Большой Московской (участок в районе д. 5 по ул. Большой Московской),инв. №300033398        </t>
  </si>
  <si>
    <t>Реконструкция канализации ул. Юбилейная д.68, 66, 64-А (участок в районе д. 66) инв.№ 300000171</t>
  </si>
  <si>
    <t>Реконструкция канализационного коллектора №1 (участок в районе д.46 по ул.Пушкарской), инв.№300000297</t>
  </si>
  <si>
    <t>Реконструкция канализационного коллектора №6 от ул. Летне-Перевозинской до КНС-2 (Лыбедский проезд, д.2),инв. № 300033622 (участок на Вокзальной площади)</t>
  </si>
  <si>
    <t>Реконструкция сети дворовой канализации от дома 40 по ул.1-ая Пионерская, инв. №300035252</t>
  </si>
  <si>
    <t>Закупка автомобиля автоцистерна каналопромывочная АЦК-10 на шасси Камаз-65115</t>
  </si>
  <si>
    <t>Закупка илососной машины ТКМ-620</t>
  </si>
  <si>
    <t>Модернизация аэротенка на участке канализационных очистных сооружений по адресу: г. Владимир, ул. Б.Нижегородская в том числес внедрением технологии нитро-денитрификации и биологической дефосфотации с модернизацией энергетического и воздуходувного оборудования, инв.№200020082</t>
  </si>
  <si>
    <t>Реконструкция канализационного коллектора №6 от ул. Летне-Перевозинская до КНС-2 (ул. Лыбедский проезд,2)инв. № 300033622 (участок на Вокзальной площади)</t>
  </si>
  <si>
    <t>190,27 оплачено в 2024 г.</t>
  </si>
  <si>
    <t>2038,04 оплата в 2024 г.</t>
  </si>
  <si>
    <t>11903,75 оплата и ввод в эксплуатацию в 2024 г.</t>
  </si>
  <si>
    <t>об.сч.08</t>
  </si>
  <si>
    <t>Реконструкция канализационного коллектора №6 от ул. Летне-Перевозинская до КНС-2 (ул. Лыбедский проезд,2) инв. № 300033622 (участок от д.10 по ул. Урицкого до д.23 по ул. Вокзальная)</t>
  </si>
  <si>
    <t>Реконструкция водопровода по ул. Офицерской (участок от д. № 107 до д. № 115),инв.№ 300033360</t>
  </si>
  <si>
    <t>1805,73 оплачено в 2024 г.</t>
  </si>
  <si>
    <t>Реконструкция водопровода по ул. Почаевской от д.1 до д.7 (участок от  д.1 до д.3 по ул. Почаевской), инв. № 300032139</t>
  </si>
  <si>
    <t>3311,04 оплачено в 2024 г.</t>
  </si>
  <si>
    <t>По ИП за 2025 г.</t>
  </si>
  <si>
    <t>за 2025 г. по ИП</t>
  </si>
  <si>
    <t>за 2025</t>
  </si>
  <si>
    <t>Строительство наружных сетей водоснабжения от д. 1 по ул. Окружная, пос. Боголюбово до водопроводной линии Ду 219 мм (инв. 300031944) в р-не ЗУ № 33:05:114101:2502 с. Новое, Суздальские р-он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</si>
</sst>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"/>
    <numFmt numFmtId="165" formatCode="0.000"/>
    <numFmt numFmtId="166" formatCode="_-* #,##0.0\ _₽_-;\-* #,##0.0\ _₽_-;_-* &quot;-&quot;??\ _₽_-;_-@_-"/>
    <numFmt numFmtId="167" formatCode="_-* #,##0.000\ _₽_-;\-* #,##0.000\ _₽_-;_-* &quot;-&quot;??\ _₽_-;_-@_-"/>
    <numFmt numFmtId="168" formatCode="#,##0.00_ ;\-#,##0.00\ "/>
  </numFmts>
  <fonts count="36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2"/>
      <color theme="4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11"/>
      <color theme="8" tint="-0.249977111117893"/>
      <name val="Times New Roman"/>
      <family val="1"/>
      <charset val="204"/>
    </font>
    <font>
      <sz val="12"/>
      <color theme="8" tint="-0.249977111117893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theme="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6F2D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22" fillId="0" borderId="0"/>
  </cellStyleXfs>
  <cellXfs count="260">
    <xf numFmtId="0" fontId="0" fillId="0" borderId="0" xfId="0"/>
    <xf numFmtId="0" fontId="8" fillId="0" borderId="0" xfId="0" applyFont="1" applyFill="1"/>
    <xf numFmtId="0" fontId="9" fillId="0" borderId="0" xfId="0" applyFont="1" applyFill="1"/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64" fontId="9" fillId="0" borderId="0" xfId="0" applyNumberFormat="1" applyFont="1" applyFill="1"/>
    <xf numFmtId="0" fontId="12" fillId="0" borderId="0" xfId="0" applyFont="1" applyFill="1"/>
    <xf numFmtId="164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/>
    <xf numFmtId="0" fontId="1" fillId="0" borderId="0" xfId="0" applyFont="1" applyFill="1"/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4" fontId="17" fillId="0" borderId="1" xfId="0" applyNumberFormat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9" fillId="2" borderId="0" xfId="0" applyFont="1" applyFill="1"/>
    <xf numFmtId="2" fontId="8" fillId="0" borderId="0" xfId="0" applyNumberFormat="1" applyFont="1" applyFill="1"/>
    <xf numFmtId="0" fontId="15" fillId="0" borderId="1" xfId="0" applyFont="1" applyFill="1" applyBorder="1" applyAlignment="1">
      <alignment horizontal="center"/>
    </xf>
    <xf numFmtId="0" fontId="3" fillId="0" borderId="0" xfId="0" applyFont="1" applyFill="1"/>
    <xf numFmtId="0" fontId="8" fillId="2" borderId="0" xfId="0" applyFont="1" applyFill="1"/>
    <xf numFmtId="0" fontId="11" fillId="2" borderId="1" xfId="0" applyFont="1" applyFill="1" applyBorder="1" applyAlignment="1">
      <alignment horizontal="center"/>
    </xf>
    <xf numFmtId="0" fontId="14" fillId="2" borderId="0" xfId="0" applyFont="1" applyFill="1" applyAlignment="1"/>
    <xf numFmtId="0" fontId="18" fillId="0" borderId="0" xfId="0" applyFont="1" applyFill="1" applyAlignment="1">
      <alignment vertical="center"/>
    </xf>
    <xf numFmtId="164" fontId="14" fillId="0" borderId="0" xfId="0" applyNumberFormat="1" applyFont="1" applyFill="1" applyAlignment="1"/>
    <xf numFmtId="0" fontId="19" fillId="0" borderId="0" xfId="0" applyFont="1" applyFill="1"/>
    <xf numFmtId="0" fontId="18" fillId="0" borderId="0" xfId="0" applyFont="1" applyFill="1"/>
    <xf numFmtId="164" fontId="18" fillId="0" borderId="0" xfId="0" applyNumberFormat="1" applyFont="1" applyFill="1" applyAlignment="1"/>
    <xf numFmtId="164" fontId="19" fillId="0" borderId="0" xfId="0" applyNumberFormat="1" applyFont="1" applyFill="1"/>
    <xf numFmtId="164" fontId="18" fillId="0" borderId="0" xfId="0" applyNumberFormat="1" applyFont="1" applyFill="1"/>
    <xf numFmtId="0" fontId="16" fillId="2" borderId="0" xfId="0" applyFont="1" applyFill="1"/>
    <xf numFmtId="0" fontId="18" fillId="2" borderId="0" xfId="0" applyFont="1" applyFill="1" applyAlignment="1"/>
    <xf numFmtId="0" fontId="19" fillId="2" borderId="0" xfId="0" applyFont="1" applyFill="1"/>
    <xf numFmtId="164" fontId="19" fillId="0" borderId="0" xfId="0" applyNumberFormat="1" applyFont="1" applyFill="1" applyAlignment="1"/>
    <xf numFmtId="0" fontId="4" fillId="0" borderId="1" xfId="0" applyFont="1" applyFill="1" applyBorder="1" applyAlignment="1">
      <alignment horizontal="center" wrapText="1"/>
    </xf>
    <xf numFmtId="0" fontId="14" fillId="0" borderId="0" xfId="0" applyFont="1" applyFill="1"/>
    <xf numFmtId="0" fontId="9" fillId="0" borderId="0" xfId="0" applyFont="1" applyFill="1" applyAlignment="1">
      <alignment horizontal="left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64" fontId="19" fillId="0" borderId="0" xfId="0" applyNumberFormat="1" applyFont="1" applyFill="1" applyAlignment="1">
      <alignment horizontal="left"/>
    </xf>
    <xf numFmtId="164" fontId="17" fillId="0" borderId="1" xfId="0" applyNumberFormat="1" applyFont="1" applyFill="1" applyBorder="1" applyAlignment="1">
      <alignment horizontal="center" vertical="center"/>
    </xf>
    <xf numFmtId="167" fontId="17" fillId="0" borderId="1" xfId="1" applyNumberFormat="1" applyFont="1" applyFill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1" fillId="2" borderId="1" xfId="0" applyFont="1" applyFill="1" applyBorder="1"/>
    <xf numFmtId="165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0" fontId="2" fillId="0" borderId="9" xfId="0" applyFont="1" applyFill="1" applyBorder="1" applyAlignment="1"/>
    <xf numFmtId="0" fontId="10" fillId="2" borderId="0" xfId="0" applyFont="1" applyFill="1"/>
    <xf numFmtId="0" fontId="23" fillId="0" borderId="0" xfId="0" applyFont="1" applyFill="1"/>
    <xf numFmtId="0" fontId="20" fillId="2" borderId="0" xfId="0" applyFont="1" applyFill="1"/>
    <xf numFmtId="0" fontId="3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4" fontId="17" fillId="2" borderId="7" xfId="0" applyNumberFormat="1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vertical="center"/>
    </xf>
    <xf numFmtId="2" fontId="16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2" fontId="17" fillId="0" borderId="7" xfId="0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43" fontId="17" fillId="2" borderId="1" xfId="1" applyNumberFormat="1" applyFont="1" applyFill="1" applyBorder="1" applyAlignment="1">
      <alignment horizontal="center" vertical="center"/>
    </xf>
    <xf numFmtId="43" fontId="17" fillId="0" borderId="1" xfId="1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164" fontId="3" fillId="0" borderId="0" xfId="0" applyNumberFormat="1" applyFont="1" applyFill="1"/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26" fillId="0" borderId="1" xfId="0" applyFont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 shrinkToFit="1"/>
    </xf>
    <xf numFmtId="0" fontId="26" fillId="0" borderId="8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top" wrapText="1" shrinkToFit="1"/>
    </xf>
    <xf numFmtId="2" fontId="29" fillId="0" borderId="1" xfId="0" applyNumberFormat="1" applyFont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49" fontId="26" fillId="3" borderId="1" xfId="2" applyNumberFormat="1" applyFont="1" applyFill="1" applyBorder="1" applyAlignment="1" applyProtection="1">
      <alignment vertical="center" wrapText="1"/>
    </xf>
    <xf numFmtId="0" fontId="26" fillId="2" borderId="7" xfId="0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distributed" wrapText="1" shrinkToFit="1"/>
    </xf>
    <xf numFmtId="0" fontId="30" fillId="2" borderId="1" xfId="0" applyFont="1" applyFill="1" applyBorder="1" applyAlignment="1">
      <alignment horizontal="left" vertical="distributed" wrapText="1" shrinkToFit="1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30" fillId="2" borderId="7" xfId="0" applyFont="1" applyFill="1" applyBorder="1" applyAlignment="1">
      <alignment horizontal="left" vertical="distributed" wrapText="1" shrinkToFit="1"/>
    </xf>
    <xf numFmtId="0" fontId="32" fillId="0" borderId="0" xfId="0" applyFont="1" applyFill="1"/>
    <xf numFmtId="0" fontId="33" fillId="0" borderId="1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vertical="center"/>
    </xf>
    <xf numFmtId="0" fontId="33" fillId="0" borderId="1" xfId="0" applyFont="1" applyFill="1" applyBorder="1" applyAlignment="1">
      <alignment vertical="center" wrapText="1"/>
    </xf>
    <xf numFmtId="2" fontId="33" fillId="0" borderId="1" xfId="0" applyNumberFormat="1" applyFont="1" applyFill="1" applyBorder="1" applyAlignment="1">
      <alignment vertical="center"/>
    </xf>
    <xf numFmtId="4" fontId="32" fillId="0" borderId="0" xfId="0" applyNumberFormat="1" applyFont="1" applyFill="1" applyBorder="1"/>
    <xf numFmtId="4" fontId="17" fillId="2" borderId="1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/>
    <xf numFmtId="2" fontId="35" fillId="0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/>
    <xf numFmtId="4" fontId="16" fillId="0" borderId="1" xfId="0" applyNumberFormat="1" applyFont="1" applyFill="1" applyBorder="1"/>
    <xf numFmtId="0" fontId="16" fillId="2" borderId="0" xfId="0" applyFont="1" applyFill="1" applyBorder="1"/>
    <xf numFmtId="0" fontId="16" fillId="2" borderId="0" xfId="0" applyFont="1" applyFill="1" applyBorder="1" applyAlignment="1">
      <alignment horizontal="right"/>
    </xf>
    <xf numFmtId="0" fontId="16" fillId="2" borderId="1" xfId="0" applyFont="1" applyFill="1" applyBorder="1"/>
    <xf numFmtId="168" fontId="16" fillId="2" borderId="1" xfId="1" applyNumberFormat="1" applyFont="1" applyFill="1" applyBorder="1" applyAlignment="1"/>
    <xf numFmtId="4" fontId="16" fillId="2" borderId="1" xfId="0" applyNumberFormat="1" applyFont="1" applyFill="1" applyBorder="1" applyAlignment="1">
      <alignment wrapText="1"/>
    </xf>
    <xf numFmtId="4" fontId="16" fillId="2" borderId="1" xfId="0" applyNumberFormat="1" applyFont="1" applyFill="1" applyBorder="1"/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4" fontId="14" fillId="0" borderId="0" xfId="0" applyNumberFormat="1" applyFont="1" applyFill="1" applyAlignment="1">
      <alignment horizontal="left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3">
    <cellStyle name="Обычный" xfId="0" builtinId="0"/>
    <cellStyle name="Обычный_Мониторинг инвестиций" xfId="2"/>
    <cellStyle name="Финансовый" xfId="1" builtinId="3"/>
  </cellStyles>
  <dxfs count="0"/>
  <tableStyles count="0" defaultTableStyle="TableStyleMedium2" defaultPivotStyle="PivotStyleLight16"/>
  <colors>
    <mruColors>
      <color rgb="FFF6F2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39"/>
  <sheetViews>
    <sheetView zoomScaleNormal="100" zoomScaleSheetLayoutView="90" workbookViewId="0">
      <selection activeCell="AV13" sqref="AV13"/>
    </sheetView>
  </sheetViews>
  <sheetFormatPr defaultColWidth="8.85546875" defaultRowHeight="15"/>
  <cols>
    <col min="1" max="1" width="27.7109375" style="2" customWidth="1"/>
    <col min="2" max="2" width="8.42578125" style="2" customWidth="1"/>
    <col min="3" max="3" width="15.85546875" style="2" customWidth="1"/>
    <col min="4" max="4" width="11.85546875" style="2" customWidth="1"/>
    <col min="5" max="5" width="8.5703125" style="2" customWidth="1"/>
    <col min="6" max="6" width="13.7109375" style="2" customWidth="1"/>
    <col min="7" max="7" width="12.28515625" style="2" customWidth="1"/>
    <col min="8" max="8" width="11.28515625" style="2" customWidth="1"/>
    <col min="9" max="9" width="9.7109375" style="2" customWidth="1"/>
    <col min="10" max="10" width="9.85546875" style="2" customWidth="1"/>
    <col min="11" max="11" width="11.7109375" style="2" bestFit="1" customWidth="1"/>
    <col min="12" max="12" width="8.85546875" style="2"/>
    <col min="13" max="13" width="11.28515625" style="2" customWidth="1"/>
    <col min="14" max="14" width="12.7109375" style="2" customWidth="1"/>
    <col min="15" max="15" width="11.42578125" style="2" customWidth="1"/>
    <col min="16" max="16" width="13" style="2" customWidth="1"/>
    <col min="17" max="17" width="13.85546875" style="2" customWidth="1"/>
    <col min="18" max="18" width="12.28515625" style="2" customWidth="1"/>
    <col min="19" max="19" width="8.85546875" style="2"/>
    <col min="20" max="20" width="15.7109375" style="2" customWidth="1"/>
    <col min="21" max="21" width="11.42578125" style="2" customWidth="1"/>
    <col min="22" max="22" width="10.28515625" style="2" customWidth="1"/>
    <col min="23" max="23" width="13.5703125" style="2" customWidth="1"/>
    <col min="24" max="24" width="10.7109375" style="2" customWidth="1"/>
    <col min="25" max="25" width="11" style="2" customWidth="1"/>
    <col min="26" max="26" width="12.5703125" style="2" customWidth="1"/>
    <col min="27" max="27" width="9.85546875" style="2" customWidth="1"/>
    <col min="28" max="28" width="11.85546875" style="2" customWidth="1"/>
    <col min="29" max="29" width="14.28515625" style="2" customWidth="1"/>
    <col min="30" max="30" width="12.140625" style="2" customWidth="1"/>
    <col min="31" max="31" width="12.28515625" style="2" customWidth="1"/>
    <col min="32" max="32" width="14.28515625" style="2" customWidth="1"/>
    <col min="33" max="33" width="8.85546875" style="2"/>
    <col min="34" max="34" width="12.140625" style="2" bestFit="1" customWidth="1"/>
    <col min="35" max="35" width="10.7109375" style="2" customWidth="1"/>
    <col min="36" max="36" width="15.28515625" style="2" customWidth="1"/>
    <col min="37" max="37" width="10.5703125" style="2" customWidth="1"/>
    <col min="38" max="38" width="12" style="2" customWidth="1"/>
    <col min="39" max="39" width="14.7109375" style="2" customWidth="1"/>
    <col min="40" max="40" width="14.140625" style="2" customWidth="1"/>
    <col min="41" max="41" width="13.7109375" style="2" customWidth="1"/>
    <col min="42" max="42" width="11.42578125" style="2" customWidth="1"/>
    <col min="43" max="43" width="11.5703125" style="2" customWidth="1"/>
    <col min="44" max="44" width="12.85546875" style="2" customWidth="1"/>
    <col min="45" max="45" width="12.5703125" style="2" customWidth="1"/>
    <col min="46" max="46" width="10.85546875" style="2" customWidth="1"/>
    <col min="47" max="47" width="12" style="2" customWidth="1"/>
    <col min="48" max="48" width="12.5703125" style="2" customWidth="1"/>
    <col min="49" max="49" width="11" style="2" customWidth="1"/>
    <col min="50" max="51" width="11.42578125" style="2" customWidth="1"/>
    <col min="52" max="52" width="13.28515625" style="2" customWidth="1"/>
    <col min="53" max="53" width="10.140625" style="2" customWidth="1"/>
    <col min="54" max="55" width="10.42578125" style="2" customWidth="1"/>
    <col min="56" max="57" width="8.85546875" style="2"/>
    <col min="58" max="58" width="9.85546875" style="2" customWidth="1"/>
    <col min="59" max="16384" width="8.85546875" style="2"/>
  </cols>
  <sheetData>
    <row r="1" spans="1:58" ht="18.75">
      <c r="A1" s="8" t="s">
        <v>88</v>
      </c>
      <c r="B1" s="8"/>
      <c r="C1" s="8"/>
      <c r="D1" s="8"/>
    </row>
    <row r="2" spans="1:58" ht="18.75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</row>
    <row r="3" spans="1:58" ht="18.75">
      <c r="A3" s="188" t="s">
        <v>147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</row>
    <row r="4" spans="1:58" ht="9.75" customHeight="1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</row>
    <row r="5" spans="1:58" ht="23.25">
      <c r="A5" s="189" t="s">
        <v>92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</row>
    <row r="6" spans="1:58" ht="18.75">
      <c r="A6" s="188" t="s">
        <v>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</row>
    <row r="7" spans="1:58" ht="23.25" customHeight="1">
      <c r="A7" s="179" t="s">
        <v>1</v>
      </c>
      <c r="B7" s="184" t="s">
        <v>9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</row>
    <row r="8" spans="1:58" ht="77.25" customHeight="1">
      <c r="A8" s="179"/>
      <c r="B8" s="179" t="s">
        <v>97</v>
      </c>
      <c r="C8" s="179"/>
      <c r="D8" s="179"/>
      <c r="E8" s="179"/>
      <c r="F8" s="179"/>
      <c r="G8" s="179"/>
      <c r="H8" s="179"/>
      <c r="I8" s="179" t="s">
        <v>98</v>
      </c>
      <c r="J8" s="179"/>
      <c r="K8" s="179"/>
      <c r="L8" s="179"/>
      <c r="M8" s="179"/>
      <c r="N8" s="179"/>
      <c r="O8" s="179"/>
      <c r="P8" s="179" t="s">
        <v>17</v>
      </c>
      <c r="Q8" s="179"/>
      <c r="R8" s="179"/>
      <c r="S8" s="179"/>
      <c r="T8" s="179"/>
      <c r="U8" s="179"/>
      <c r="V8" s="179" t="s">
        <v>20</v>
      </c>
      <c r="W8" s="179"/>
      <c r="X8" s="179"/>
      <c r="Y8" s="179"/>
      <c r="Z8" s="179"/>
      <c r="AA8" s="179"/>
      <c r="AB8" s="179"/>
      <c r="AC8" s="179" t="s">
        <v>21</v>
      </c>
      <c r="AD8" s="179"/>
      <c r="AE8" s="179"/>
      <c r="AF8" s="179"/>
      <c r="AG8" s="179"/>
      <c r="AH8" s="179"/>
      <c r="AI8" s="179"/>
      <c r="AJ8" s="179" t="s">
        <v>22</v>
      </c>
      <c r="AK8" s="179"/>
      <c r="AL8" s="179"/>
      <c r="AM8" s="179"/>
      <c r="AN8" s="179"/>
      <c r="AO8" s="179"/>
      <c r="AP8" s="179"/>
      <c r="AQ8" s="179" t="s">
        <v>10</v>
      </c>
      <c r="AR8" s="179"/>
      <c r="AS8" s="179"/>
      <c r="AT8" s="179"/>
      <c r="AU8" s="179"/>
      <c r="AV8" s="179"/>
      <c r="AW8" s="179"/>
      <c r="AX8" s="185" t="s">
        <v>56</v>
      </c>
      <c r="AY8" s="186"/>
      <c r="AZ8" s="186"/>
      <c r="BA8" s="186"/>
      <c r="BB8" s="186"/>
      <c r="BC8" s="187"/>
      <c r="BD8" s="179" t="s">
        <v>23</v>
      </c>
      <c r="BE8" s="182"/>
      <c r="BF8" s="182"/>
    </row>
    <row r="9" spans="1:58" ht="19.5" customHeight="1">
      <c r="A9" s="179"/>
      <c r="B9" s="180" t="s">
        <v>30</v>
      </c>
      <c r="C9" s="180"/>
      <c r="D9" s="180"/>
      <c r="E9" s="180" t="s">
        <v>5</v>
      </c>
      <c r="F9" s="180"/>
      <c r="G9" s="180"/>
      <c r="H9" s="181" t="s">
        <v>14</v>
      </c>
      <c r="I9" s="180" t="s">
        <v>30</v>
      </c>
      <c r="J9" s="180"/>
      <c r="K9" s="180"/>
      <c r="L9" s="180" t="s">
        <v>31</v>
      </c>
      <c r="M9" s="180"/>
      <c r="N9" s="180"/>
      <c r="O9" s="181" t="s">
        <v>14</v>
      </c>
      <c r="P9" s="180" t="s">
        <v>30</v>
      </c>
      <c r="Q9" s="180"/>
      <c r="R9" s="182" t="s">
        <v>5</v>
      </c>
      <c r="S9" s="182"/>
      <c r="T9" s="182"/>
      <c r="U9" s="181" t="s">
        <v>13</v>
      </c>
      <c r="V9" s="179" t="s">
        <v>28</v>
      </c>
      <c r="W9" s="179"/>
      <c r="X9" s="179"/>
      <c r="Y9" s="179" t="s">
        <v>29</v>
      </c>
      <c r="Z9" s="179"/>
      <c r="AA9" s="179"/>
      <c r="AB9" s="181" t="s">
        <v>15</v>
      </c>
      <c r="AC9" s="183" t="s">
        <v>4</v>
      </c>
      <c r="AD9" s="183"/>
      <c r="AE9" s="183"/>
      <c r="AF9" s="183" t="s">
        <v>5</v>
      </c>
      <c r="AG9" s="183"/>
      <c r="AH9" s="183"/>
      <c r="AI9" s="182" t="s">
        <v>6</v>
      </c>
      <c r="AJ9" s="183" t="s">
        <v>4</v>
      </c>
      <c r="AK9" s="183"/>
      <c r="AL9" s="183"/>
      <c r="AM9" s="183" t="s">
        <v>5</v>
      </c>
      <c r="AN9" s="183"/>
      <c r="AO9" s="183"/>
      <c r="AP9" s="182" t="s">
        <v>6</v>
      </c>
      <c r="AQ9" s="183" t="s">
        <v>110</v>
      </c>
      <c r="AR9" s="183"/>
      <c r="AS9" s="183"/>
      <c r="AT9" s="183" t="s">
        <v>123</v>
      </c>
      <c r="AU9" s="183"/>
      <c r="AV9" s="183"/>
      <c r="AW9" s="182" t="s">
        <v>6</v>
      </c>
      <c r="AX9" s="194" t="s">
        <v>41</v>
      </c>
      <c r="AY9" s="195"/>
      <c r="AZ9" s="196"/>
      <c r="BA9" s="190" t="s">
        <v>42</v>
      </c>
      <c r="BB9" s="191"/>
      <c r="BC9" s="192"/>
      <c r="BD9" s="9" t="s">
        <v>4</v>
      </c>
      <c r="BE9" s="9" t="s">
        <v>5</v>
      </c>
      <c r="BF9" s="9" t="s">
        <v>6</v>
      </c>
    </row>
    <row r="10" spans="1:58" s="4" customFormat="1" ht="80.25" customHeight="1">
      <c r="A10" s="179"/>
      <c r="B10" s="10" t="s">
        <v>16</v>
      </c>
      <c r="C10" s="10" t="s">
        <v>12</v>
      </c>
      <c r="D10" s="10" t="s">
        <v>11</v>
      </c>
      <c r="E10" s="10" t="s">
        <v>16</v>
      </c>
      <c r="F10" s="10" t="s">
        <v>12</v>
      </c>
      <c r="G10" s="10" t="s">
        <v>11</v>
      </c>
      <c r="H10" s="180"/>
      <c r="I10" s="10" t="s">
        <v>16</v>
      </c>
      <c r="J10" s="10" t="s">
        <v>12</v>
      </c>
      <c r="K10" s="10" t="s">
        <v>11</v>
      </c>
      <c r="L10" s="10" t="s">
        <v>16</v>
      </c>
      <c r="M10" s="10" t="s">
        <v>12</v>
      </c>
      <c r="N10" s="10" t="s">
        <v>11</v>
      </c>
      <c r="O10" s="180"/>
      <c r="P10" s="10" t="s">
        <v>18</v>
      </c>
      <c r="Q10" s="10" t="s">
        <v>19</v>
      </c>
      <c r="R10" s="10" t="s">
        <v>37</v>
      </c>
      <c r="S10" s="10" t="s">
        <v>18</v>
      </c>
      <c r="T10" s="10" t="s">
        <v>19</v>
      </c>
      <c r="U10" s="180"/>
      <c r="V10" s="10" t="s">
        <v>26</v>
      </c>
      <c r="W10" s="10" t="s">
        <v>25</v>
      </c>
      <c r="X10" s="10" t="s">
        <v>27</v>
      </c>
      <c r="Y10" s="10" t="s">
        <v>26</v>
      </c>
      <c r="Z10" s="10" t="s">
        <v>25</v>
      </c>
      <c r="AA10" s="10" t="s">
        <v>27</v>
      </c>
      <c r="AB10" s="180"/>
      <c r="AC10" s="10" t="s">
        <v>34</v>
      </c>
      <c r="AD10" s="10" t="s">
        <v>33</v>
      </c>
      <c r="AE10" s="10" t="s">
        <v>32</v>
      </c>
      <c r="AF10" s="10" t="s">
        <v>34</v>
      </c>
      <c r="AG10" s="10" t="s">
        <v>33</v>
      </c>
      <c r="AH10" s="10" t="s">
        <v>32</v>
      </c>
      <c r="AI10" s="182"/>
      <c r="AJ10" s="10" t="s">
        <v>35</v>
      </c>
      <c r="AK10" s="10" t="s">
        <v>36</v>
      </c>
      <c r="AL10" s="10" t="s">
        <v>32</v>
      </c>
      <c r="AM10" s="10" t="s">
        <v>35</v>
      </c>
      <c r="AN10" s="10" t="s">
        <v>36</v>
      </c>
      <c r="AO10" s="10" t="s">
        <v>32</v>
      </c>
      <c r="AP10" s="182"/>
      <c r="AQ10" s="10" t="s">
        <v>37</v>
      </c>
      <c r="AR10" s="10" t="s">
        <v>38</v>
      </c>
      <c r="AS10" s="10" t="s">
        <v>39</v>
      </c>
      <c r="AT10" s="10" t="s">
        <v>37</v>
      </c>
      <c r="AU10" s="10" t="s">
        <v>38</v>
      </c>
      <c r="AV10" s="10" t="s">
        <v>40</v>
      </c>
      <c r="AW10" s="182"/>
      <c r="AX10" s="95" t="s">
        <v>110</v>
      </c>
      <c r="AY10" s="95" t="s">
        <v>123</v>
      </c>
      <c r="AZ10" s="9" t="s">
        <v>6</v>
      </c>
      <c r="BA10" s="95" t="s">
        <v>110</v>
      </c>
      <c r="BB10" s="95" t="s">
        <v>123</v>
      </c>
      <c r="BC10" s="9" t="s">
        <v>6</v>
      </c>
      <c r="BD10" s="11"/>
      <c r="BE10" s="11"/>
      <c r="BF10" s="11"/>
    </row>
    <row r="11" spans="1:58" ht="13.5" customHeight="1">
      <c r="A11" s="12">
        <v>1</v>
      </c>
      <c r="B11" s="12">
        <v>2</v>
      </c>
      <c r="C11" s="12">
        <v>3</v>
      </c>
      <c r="D11" s="13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  <c r="M11" s="12">
        <v>13</v>
      </c>
      <c r="N11" s="12">
        <v>14</v>
      </c>
      <c r="O11" s="12">
        <v>15</v>
      </c>
      <c r="P11" s="12">
        <v>16</v>
      </c>
      <c r="Q11" s="12">
        <v>17</v>
      </c>
      <c r="R11" s="12">
        <v>18</v>
      </c>
      <c r="S11" s="12">
        <v>19</v>
      </c>
      <c r="T11" s="12">
        <v>20</v>
      </c>
      <c r="U11" s="12">
        <v>21</v>
      </c>
      <c r="V11" s="12">
        <v>22</v>
      </c>
      <c r="W11" s="12">
        <v>23</v>
      </c>
      <c r="X11" s="12">
        <v>24</v>
      </c>
      <c r="Y11" s="12">
        <v>25</v>
      </c>
      <c r="Z11" s="12">
        <v>26</v>
      </c>
      <c r="AA11" s="12">
        <v>27</v>
      </c>
      <c r="AB11" s="12">
        <v>28</v>
      </c>
      <c r="AC11" s="12">
        <v>29</v>
      </c>
      <c r="AD11" s="12">
        <v>30</v>
      </c>
      <c r="AE11" s="12">
        <v>31</v>
      </c>
      <c r="AF11" s="12">
        <v>32</v>
      </c>
      <c r="AG11" s="12">
        <v>33</v>
      </c>
      <c r="AH11" s="12">
        <v>34</v>
      </c>
      <c r="AI11" s="12">
        <v>35</v>
      </c>
      <c r="AJ11" s="12">
        <v>36</v>
      </c>
      <c r="AK11" s="12">
        <v>37</v>
      </c>
      <c r="AL11" s="12">
        <v>38</v>
      </c>
      <c r="AM11" s="12">
        <v>39</v>
      </c>
      <c r="AN11" s="12">
        <v>40</v>
      </c>
      <c r="AO11" s="12">
        <v>41</v>
      </c>
      <c r="AP11" s="12">
        <v>42</v>
      </c>
      <c r="AQ11" s="12">
        <v>43</v>
      </c>
      <c r="AR11" s="12">
        <v>44</v>
      </c>
      <c r="AS11" s="12">
        <v>45</v>
      </c>
      <c r="AT11" s="12">
        <v>46</v>
      </c>
      <c r="AU11" s="10">
        <v>47</v>
      </c>
      <c r="AV11" s="12">
        <v>48</v>
      </c>
      <c r="AW11" s="12">
        <v>49</v>
      </c>
      <c r="AX11" s="12">
        <v>50</v>
      </c>
      <c r="AY11" s="12">
        <v>52</v>
      </c>
      <c r="AZ11" s="12">
        <v>53</v>
      </c>
      <c r="BA11" s="12">
        <v>54</v>
      </c>
      <c r="BB11" s="12">
        <v>56</v>
      </c>
      <c r="BC11" s="12">
        <v>57</v>
      </c>
      <c r="BD11" s="12">
        <v>58</v>
      </c>
      <c r="BE11" s="12">
        <v>59</v>
      </c>
      <c r="BF11" s="12">
        <v>60</v>
      </c>
    </row>
    <row r="12" spans="1:58" s="17" customFormat="1" ht="57">
      <c r="A12" s="14" t="s">
        <v>90</v>
      </c>
      <c r="B12" s="176" t="s">
        <v>91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8"/>
      <c r="P12" s="15"/>
      <c r="Q12" s="90">
        <v>0.41</v>
      </c>
      <c r="R12" s="90">
        <v>748.43</v>
      </c>
      <c r="S12" s="86">
        <v>305</v>
      </c>
      <c r="T12" s="90">
        <f>S12/R12</f>
        <v>0.40751974132517405</v>
      </c>
      <c r="U12" s="55"/>
      <c r="V12" s="55"/>
      <c r="W12" s="55"/>
      <c r="X12" s="90">
        <v>28.715</v>
      </c>
      <c r="Y12" s="90">
        <v>8270.99</v>
      </c>
      <c r="Z12" s="90">
        <v>35676.03</v>
      </c>
      <c r="AA12" s="90">
        <f>Y12/Z12*100</f>
        <v>23.183605350707463</v>
      </c>
      <c r="AB12" s="22"/>
      <c r="AC12" s="176" t="s">
        <v>91</v>
      </c>
      <c r="AD12" s="177"/>
      <c r="AE12" s="177"/>
      <c r="AF12" s="177"/>
      <c r="AG12" s="177"/>
      <c r="AH12" s="177"/>
      <c r="AI12" s="178"/>
      <c r="AJ12" s="16"/>
      <c r="AK12" s="16"/>
      <c r="AL12" s="56">
        <v>3.5000000000000003E-2</v>
      </c>
      <c r="AM12" s="87">
        <v>1307.76</v>
      </c>
      <c r="AN12" s="56">
        <f>Z12</f>
        <v>35676.03</v>
      </c>
      <c r="AO12" s="56">
        <f>AM12/AN12</f>
        <v>3.6656545024768734E-2</v>
      </c>
      <c r="AP12" s="56"/>
      <c r="AQ12" s="88">
        <v>745.8</v>
      </c>
      <c r="AR12" s="88">
        <v>23.69</v>
      </c>
      <c r="AS12" s="88">
        <f>AR12/AQ12</f>
        <v>3.1764548136229559E-2</v>
      </c>
      <c r="AT12" s="88">
        <v>748.43</v>
      </c>
      <c r="AU12" s="88">
        <v>23.69</v>
      </c>
      <c r="AV12" s="88">
        <f>AU12/AT12</f>
        <v>3.1652926793420896E-2</v>
      </c>
      <c r="AW12" s="57"/>
      <c r="AX12" s="88">
        <v>51.01</v>
      </c>
      <c r="AY12" s="87">
        <v>52.7</v>
      </c>
      <c r="AZ12" s="57"/>
      <c r="BA12" s="55">
        <v>60</v>
      </c>
      <c r="BB12" s="86">
        <v>58.6</v>
      </c>
      <c r="BC12" s="55"/>
      <c r="BD12" s="15"/>
      <c r="BE12" s="15"/>
      <c r="BF12" s="15"/>
    </row>
    <row r="13" spans="1:58" s="18" customFormat="1"/>
    <row r="14" spans="1:58" s="18" customFormat="1"/>
    <row r="15" spans="1:58" s="18" customFormat="1">
      <c r="I15" s="18" t="s">
        <v>105</v>
      </c>
    </row>
    <row r="16" spans="1:58" s="18" customFormat="1" ht="33" customHeight="1">
      <c r="A16" s="42" t="s">
        <v>93</v>
      </c>
      <c r="B16" s="39"/>
      <c r="D16" s="43"/>
      <c r="G16" s="48"/>
      <c r="H16" s="48"/>
      <c r="I16" s="42"/>
      <c r="J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</row>
    <row r="17" spans="1:58" s="18" customFormat="1" ht="18.600000000000001" customHeight="1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</row>
    <row r="18" spans="1:58" s="18" customFormat="1"/>
    <row r="19" spans="1:58" s="18" customFormat="1">
      <c r="C19" s="96" t="s">
        <v>24</v>
      </c>
    </row>
    <row r="38" spans="1:1">
      <c r="A38" s="34" t="s">
        <v>120</v>
      </c>
    </row>
    <row r="39" spans="1:1">
      <c r="A39" s="34" t="s">
        <v>121</v>
      </c>
    </row>
  </sheetData>
  <mergeCells count="42">
    <mergeCell ref="A17:BF17"/>
    <mergeCell ref="V8:AB8"/>
    <mergeCell ref="AB9:AB10"/>
    <mergeCell ref="V9:X9"/>
    <mergeCell ref="Y9:AA9"/>
    <mergeCell ref="P8:U8"/>
    <mergeCell ref="P9:Q9"/>
    <mergeCell ref="I8:O8"/>
    <mergeCell ref="I9:K9"/>
    <mergeCell ref="B8:H8"/>
    <mergeCell ref="B9:D9"/>
    <mergeCell ref="AC8:AI8"/>
    <mergeCell ref="BD8:BF8"/>
    <mergeCell ref="AX9:AZ9"/>
    <mergeCell ref="AW9:AW10"/>
    <mergeCell ref="AP9:AP10"/>
    <mergeCell ref="H9:H10"/>
    <mergeCell ref="AI9:AI10"/>
    <mergeCell ref="AQ9:AS9"/>
    <mergeCell ref="AT9:AV9"/>
    <mergeCell ref="BA9:BC9"/>
    <mergeCell ref="A2:BF2"/>
    <mergeCell ref="A3:BF3"/>
    <mergeCell ref="A5:BF5"/>
    <mergeCell ref="A4:BF4"/>
    <mergeCell ref="A6:BF6"/>
    <mergeCell ref="B12:O12"/>
    <mergeCell ref="AC12:AI12"/>
    <mergeCell ref="A7:A10"/>
    <mergeCell ref="AQ8:AW8"/>
    <mergeCell ref="L9:N9"/>
    <mergeCell ref="O9:O10"/>
    <mergeCell ref="R9:T9"/>
    <mergeCell ref="AJ9:AL9"/>
    <mergeCell ref="AM9:AO9"/>
    <mergeCell ref="AC9:AE9"/>
    <mergeCell ref="AF9:AH9"/>
    <mergeCell ref="U9:U10"/>
    <mergeCell ref="B7:BF7"/>
    <mergeCell ref="AJ8:AP8"/>
    <mergeCell ref="AX8:BC8"/>
    <mergeCell ref="E9:G9"/>
  </mergeCells>
  <pageMargins left="0.23622047244094491" right="0.23622047244094491" top="1.0629921259842521" bottom="0.74803149606299213" header="0.31496062992125984" footer="0.31496062992125984"/>
  <pageSetup paperSize="8" scale="57" fitToWidth="2" orientation="landscape" copies="2" r:id="rId1"/>
  <headerFooter alignWithMargins="0"/>
  <colBreaks count="1" manualBreakCount="1">
    <brk id="19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C57"/>
  <sheetViews>
    <sheetView zoomScale="90" zoomScaleNormal="9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30" sqref="B30"/>
    </sheetView>
  </sheetViews>
  <sheetFormatPr defaultColWidth="12.28515625" defaultRowHeight="15"/>
  <cols>
    <col min="1" max="1" width="4.28515625" style="31" customWidth="1"/>
    <col min="2" max="2" width="48.85546875" style="31" customWidth="1"/>
    <col min="3" max="3" width="8.85546875" style="31" customWidth="1"/>
    <col min="4" max="4" width="12.85546875" style="31" customWidth="1"/>
    <col min="5" max="5" width="13.42578125" style="31" customWidth="1"/>
    <col min="6" max="6" width="10.7109375" style="31" customWidth="1"/>
    <col min="7" max="7" width="9.5703125" style="31" customWidth="1"/>
    <col min="8" max="8" width="12.42578125" style="31" customWidth="1"/>
    <col min="9" max="9" width="14.42578125" style="31" customWidth="1"/>
    <col min="10" max="10" width="15.42578125" style="31" customWidth="1"/>
    <col min="11" max="11" width="15" style="31" customWidth="1"/>
    <col min="12" max="12" width="18.7109375" style="31" customWidth="1"/>
    <col min="13" max="13" width="17.5703125" style="31" customWidth="1"/>
    <col min="14" max="14" width="11" style="31" customWidth="1"/>
    <col min="15" max="15" width="14.28515625" style="31" customWidth="1"/>
    <col min="16" max="16" width="12.7109375" style="31" customWidth="1"/>
    <col min="17" max="17" width="7.85546875" style="31" customWidth="1"/>
    <col min="18" max="18" width="8.140625" style="31" customWidth="1"/>
    <col min="19" max="19" width="12.140625" style="31" customWidth="1"/>
    <col min="20" max="20" width="14.28515625" style="31" customWidth="1"/>
    <col min="21" max="21" width="14.7109375" style="31" customWidth="1"/>
    <col min="22" max="22" width="15.85546875" style="31" customWidth="1"/>
    <col min="23" max="23" width="10.7109375" style="31" customWidth="1"/>
    <col min="24" max="24" width="12.28515625" style="31" customWidth="1"/>
    <col min="25" max="25" width="14.28515625" style="31" customWidth="1"/>
    <col min="26" max="26" width="8.28515625" style="31" customWidth="1"/>
    <col min="27" max="27" width="16.85546875" style="31" customWidth="1"/>
    <col min="28" max="28" width="6.7109375" style="2" customWidth="1"/>
    <col min="29" max="29" width="13.5703125" style="2" customWidth="1"/>
    <col min="30" max="16384" width="12.28515625" style="2"/>
  </cols>
  <sheetData>
    <row r="1" spans="1:28" ht="18.75">
      <c r="A1" s="35"/>
      <c r="B1" s="63" t="s">
        <v>89</v>
      </c>
      <c r="C1" s="35"/>
      <c r="D1" s="35"/>
      <c r="E1" s="35"/>
      <c r="F1" s="35"/>
      <c r="G1" s="35"/>
      <c r="H1" s="35"/>
      <c r="I1" s="35"/>
      <c r="J1" s="35"/>
    </row>
    <row r="2" spans="1:28" ht="26.25" customHeight="1">
      <c r="A2" s="211" t="s">
        <v>60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3"/>
    </row>
    <row r="3" spans="1:28" ht="18.75">
      <c r="A3" s="214" t="s">
        <v>147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6"/>
    </row>
    <row r="4" spans="1:28" ht="21.75" customHeight="1">
      <c r="A4" s="214" t="s">
        <v>62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6"/>
    </row>
    <row r="5" spans="1:28" ht="21">
      <c r="A5" s="217" t="s">
        <v>92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9"/>
    </row>
    <row r="6" spans="1:28" ht="15.75">
      <c r="A6" s="220" t="s">
        <v>87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2"/>
    </row>
    <row r="7" spans="1:28" s="3" customFormat="1" ht="11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/>
      <c r="T7" s="36">
        <v>19</v>
      </c>
      <c r="U7" s="36">
        <v>20</v>
      </c>
      <c r="V7" s="36">
        <v>21</v>
      </c>
      <c r="W7" s="36">
        <v>22</v>
      </c>
      <c r="X7" s="36">
        <v>23</v>
      </c>
      <c r="Y7" s="36">
        <v>24</v>
      </c>
      <c r="Z7" s="36">
        <v>25</v>
      </c>
      <c r="AA7" s="36">
        <v>26</v>
      </c>
    </row>
    <row r="8" spans="1:28" s="4" customFormat="1" ht="14.25" customHeight="1">
      <c r="A8" s="224" t="s">
        <v>71</v>
      </c>
      <c r="B8" s="223" t="s">
        <v>61</v>
      </c>
      <c r="C8" s="197" t="s">
        <v>85</v>
      </c>
      <c r="D8" s="210" t="s">
        <v>72</v>
      </c>
      <c r="E8" s="206" t="s">
        <v>66</v>
      </c>
      <c r="F8" s="206"/>
      <c r="G8" s="206"/>
      <c r="H8" s="206"/>
      <c r="I8" s="206"/>
      <c r="J8" s="206"/>
      <c r="K8" s="206"/>
      <c r="L8" s="197" t="s">
        <v>82</v>
      </c>
      <c r="M8" s="197" t="s">
        <v>81</v>
      </c>
      <c r="N8" s="210" t="s">
        <v>77</v>
      </c>
      <c r="O8" s="206" t="s">
        <v>78</v>
      </c>
      <c r="P8" s="206"/>
      <c r="Q8" s="206"/>
      <c r="R8" s="206"/>
      <c r="S8" s="206"/>
      <c r="T8" s="206"/>
      <c r="U8" s="206"/>
      <c r="V8" s="206"/>
      <c r="W8" s="205" t="s">
        <v>75</v>
      </c>
      <c r="X8" s="205"/>
      <c r="Y8" s="197" t="s">
        <v>109</v>
      </c>
      <c r="Z8" s="207" t="s">
        <v>96</v>
      </c>
      <c r="AA8" s="200" t="s">
        <v>94</v>
      </c>
    </row>
    <row r="9" spans="1:28" s="5" customFormat="1" ht="32.25" customHeight="1">
      <c r="A9" s="225"/>
      <c r="B9" s="203"/>
      <c r="C9" s="203"/>
      <c r="D9" s="210"/>
      <c r="E9" s="206" t="s">
        <v>67</v>
      </c>
      <c r="F9" s="206"/>
      <c r="G9" s="206"/>
      <c r="H9" s="206"/>
      <c r="I9" s="205" t="s">
        <v>63</v>
      </c>
      <c r="J9" s="205" t="s">
        <v>64</v>
      </c>
      <c r="K9" s="205" t="s">
        <v>65</v>
      </c>
      <c r="L9" s="203"/>
      <c r="M9" s="203"/>
      <c r="N9" s="210"/>
      <c r="O9" s="206" t="s">
        <v>67</v>
      </c>
      <c r="P9" s="206"/>
      <c r="Q9" s="206"/>
      <c r="R9" s="206"/>
      <c r="S9" s="69"/>
      <c r="T9" s="205" t="s">
        <v>63</v>
      </c>
      <c r="U9" s="205" t="s">
        <v>64</v>
      </c>
      <c r="V9" s="205" t="s">
        <v>65</v>
      </c>
      <c r="W9" s="205"/>
      <c r="X9" s="205"/>
      <c r="Y9" s="198"/>
      <c r="Z9" s="208"/>
      <c r="AA9" s="201"/>
    </row>
    <row r="10" spans="1:28" s="6" customFormat="1" ht="81" customHeight="1">
      <c r="A10" s="226"/>
      <c r="B10" s="204"/>
      <c r="C10" s="204"/>
      <c r="D10" s="210"/>
      <c r="E10" s="71" t="s">
        <v>79</v>
      </c>
      <c r="F10" s="71" t="s">
        <v>68</v>
      </c>
      <c r="G10" s="71" t="s">
        <v>69</v>
      </c>
      <c r="H10" s="71" t="s">
        <v>80</v>
      </c>
      <c r="I10" s="205"/>
      <c r="J10" s="205"/>
      <c r="K10" s="205"/>
      <c r="L10" s="204"/>
      <c r="M10" s="204"/>
      <c r="N10" s="210"/>
      <c r="O10" s="71" t="s">
        <v>79</v>
      </c>
      <c r="P10" s="71" t="s">
        <v>68</v>
      </c>
      <c r="Q10" s="71" t="s">
        <v>69</v>
      </c>
      <c r="R10" s="71" t="s">
        <v>70</v>
      </c>
      <c r="S10" s="93" t="s">
        <v>106</v>
      </c>
      <c r="T10" s="205"/>
      <c r="U10" s="205"/>
      <c r="V10" s="205"/>
      <c r="W10" s="69" t="s">
        <v>73</v>
      </c>
      <c r="X10" s="69" t="s">
        <v>74</v>
      </c>
      <c r="Y10" s="199"/>
      <c r="Z10" s="209"/>
      <c r="AA10" s="202"/>
    </row>
    <row r="11" spans="1:28" s="6" customFormat="1" ht="45" customHeight="1">
      <c r="A11" s="111">
        <v>1</v>
      </c>
      <c r="B11" s="122" t="s">
        <v>124</v>
      </c>
      <c r="C11" s="113">
        <v>2026</v>
      </c>
      <c r="D11" s="118">
        <f t="shared" ref="D11:D34" si="0">E11+F11</f>
        <v>812.00999999999965</v>
      </c>
      <c r="E11" s="137">
        <v>750.56556455744396</v>
      </c>
      <c r="F11" s="82">
        <v>61.444435442555651</v>
      </c>
      <c r="G11" s="112"/>
      <c r="H11" s="151"/>
      <c r="I11" s="151"/>
      <c r="J11" s="151"/>
      <c r="K11" s="151"/>
      <c r="L11" s="150"/>
      <c r="M11" s="150"/>
      <c r="N11" s="154">
        <v>812.01</v>
      </c>
      <c r="O11" s="70">
        <v>750.57</v>
      </c>
      <c r="P11" s="70">
        <v>61.44</v>
      </c>
      <c r="Q11" s="151"/>
      <c r="R11" s="151"/>
      <c r="S11" s="92">
        <v>46002</v>
      </c>
      <c r="T11" s="151"/>
      <c r="U11" s="151"/>
      <c r="V11" s="151"/>
      <c r="W11" s="152"/>
      <c r="X11" s="152"/>
      <c r="Y11" s="147">
        <v>812.01</v>
      </c>
      <c r="Z11" s="153"/>
      <c r="AA11" s="149"/>
      <c r="AB11" s="6">
        <v>56</v>
      </c>
    </row>
    <row r="12" spans="1:28" s="6" customFormat="1" ht="53.25" customHeight="1">
      <c r="A12" s="111">
        <v>2</v>
      </c>
      <c r="B12" s="122" t="s">
        <v>125</v>
      </c>
      <c r="C12" s="113">
        <v>2026</v>
      </c>
      <c r="D12" s="118">
        <f t="shared" si="0"/>
        <v>4895.2299999999996</v>
      </c>
      <c r="E12" s="137">
        <v>4524.8101237528326</v>
      </c>
      <c r="F12" s="82">
        <v>370.41987624716648</v>
      </c>
      <c r="G12" s="112"/>
      <c r="H12" s="151"/>
      <c r="I12" s="151"/>
      <c r="J12" s="151"/>
      <c r="K12" s="151"/>
      <c r="L12" s="150"/>
      <c r="M12" s="150"/>
      <c r="N12" s="154"/>
      <c r="O12" s="151"/>
      <c r="P12" s="151"/>
      <c r="Q12" s="151"/>
      <c r="R12" s="151"/>
      <c r="S12" s="93"/>
      <c r="T12" s="151"/>
      <c r="U12" s="151"/>
      <c r="V12" s="151"/>
      <c r="W12" s="152"/>
      <c r="X12" s="152"/>
      <c r="Y12" s="147">
        <v>4895.2299999999996</v>
      </c>
      <c r="Z12" s="153"/>
      <c r="AA12" s="149"/>
      <c r="AB12" s="6">
        <v>62</v>
      </c>
    </row>
    <row r="13" spans="1:28" s="6" customFormat="1" ht="56.25" customHeight="1">
      <c r="A13" s="111">
        <v>3</v>
      </c>
      <c r="B13" s="122" t="s">
        <v>126</v>
      </c>
      <c r="C13" s="113">
        <v>2026</v>
      </c>
      <c r="D13" s="118">
        <f t="shared" si="0"/>
        <v>12325.58</v>
      </c>
      <c r="E13" s="137">
        <v>11392.908844962432</v>
      </c>
      <c r="F13" s="82">
        <v>932.67115503756736</v>
      </c>
      <c r="G13" s="112"/>
      <c r="H13" s="151"/>
      <c r="I13" s="151"/>
      <c r="J13" s="151"/>
      <c r="K13" s="151"/>
      <c r="L13" s="150"/>
      <c r="M13" s="150"/>
      <c r="N13" s="154"/>
      <c r="O13" s="151"/>
      <c r="P13" s="151"/>
      <c r="Q13" s="151"/>
      <c r="R13" s="151"/>
      <c r="S13" s="93"/>
      <c r="T13" s="151"/>
      <c r="U13" s="151"/>
      <c r="V13" s="151"/>
      <c r="W13" s="152"/>
      <c r="X13" s="152"/>
      <c r="Y13" s="147">
        <v>12325.58</v>
      </c>
      <c r="Z13" s="153"/>
      <c r="AA13" s="149"/>
      <c r="AB13" s="6">
        <v>68</v>
      </c>
    </row>
    <row r="14" spans="1:28" s="6" customFormat="1" ht="51.75" customHeight="1">
      <c r="A14" s="111">
        <v>4</v>
      </c>
      <c r="B14" s="124" t="s">
        <v>127</v>
      </c>
      <c r="C14" s="113">
        <v>2026</v>
      </c>
      <c r="D14" s="118">
        <f t="shared" si="0"/>
        <v>9942.39</v>
      </c>
      <c r="E14" s="137">
        <v>9190.0537719982367</v>
      </c>
      <c r="F14" s="82">
        <v>752.33622800176204</v>
      </c>
      <c r="G14" s="112"/>
      <c r="H14" s="151"/>
      <c r="I14" s="151"/>
      <c r="J14" s="151"/>
      <c r="K14" s="151"/>
      <c r="L14" s="150"/>
      <c r="M14" s="150"/>
      <c r="N14" s="154"/>
      <c r="O14" s="151"/>
      <c r="P14" s="151"/>
      <c r="Q14" s="151"/>
      <c r="R14" s="151"/>
      <c r="S14" s="93"/>
      <c r="T14" s="151"/>
      <c r="U14" s="151"/>
      <c r="V14" s="151"/>
      <c r="W14" s="152"/>
      <c r="X14" s="152"/>
      <c r="Y14" s="147">
        <v>20.79</v>
      </c>
      <c r="Z14" s="153"/>
      <c r="AA14" s="149"/>
      <c r="AB14" s="6">
        <v>63</v>
      </c>
    </row>
    <row r="15" spans="1:28" s="6" customFormat="1" ht="53.25" customHeight="1">
      <c r="A15" s="111">
        <v>5</v>
      </c>
      <c r="B15" s="122" t="s">
        <v>128</v>
      </c>
      <c r="C15" s="113">
        <v>2026</v>
      </c>
      <c r="D15" s="118">
        <f t="shared" si="0"/>
        <v>6796.17</v>
      </c>
      <c r="E15" s="137">
        <v>6281.9068396674502</v>
      </c>
      <c r="F15" s="82">
        <v>514.26316033254943</v>
      </c>
      <c r="G15" s="112"/>
      <c r="H15" s="151"/>
      <c r="I15" s="151"/>
      <c r="J15" s="151"/>
      <c r="K15" s="151"/>
      <c r="L15" s="150"/>
      <c r="M15" s="150"/>
      <c r="N15" s="157">
        <f t="shared" ref="N15" si="1">O15+P15</f>
        <v>6796.17</v>
      </c>
      <c r="O15" s="137">
        <v>6281.91</v>
      </c>
      <c r="P15" s="82">
        <v>514.26</v>
      </c>
      <c r="Q15" s="151"/>
      <c r="R15" s="151"/>
      <c r="S15" s="92">
        <v>46002</v>
      </c>
      <c r="T15" s="151"/>
      <c r="U15" s="151"/>
      <c r="V15" s="151"/>
      <c r="W15" s="152"/>
      <c r="X15" s="152"/>
      <c r="Y15" s="147">
        <v>6796.17</v>
      </c>
      <c r="Z15" s="153"/>
      <c r="AA15" s="149"/>
      <c r="AB15" s="6">
        <v>69</v>
      </c>
    </row>
    <row r="16" spans="1:28" s="6" customFormat="1" ht="81" customHeight="1">
      <c r="A16" s="111">
        <v>6</v>
      </c>
      <c r="B16" s="122" t="s">
        <v>194</v>
      </c>
      <c r="C16" s="113">
        <v>2026</v>
      </c>
      <c r="D16" s="118">
        <f t="shared" si="0"/>
        <v>8871.17</v>
      </c>
      <c r="E16" s="137">
        <v>8199.8925128201172</v>
      </c>
      <c r="F16" s="82">
        <v>671.27748717988243</v>
      </c>
      <c r="G16" s="112"/>
      <c r="H16" s="151"/>
      <c r="I16" s="151"/>
      <c r="J16" s="151"/>
      <c r="K16" s="151"/>
      <c r="L16" s="150"/>
      <c r="M16" s="150"/>
      <c r="N16" s="157">
        <f t="shared" ref="N16" si="2">O16+P16</f>
        <v>8871.17</v>
      </c>
      <c r="O16" s="137">
        <v>8199.89</v>
      </c>
      <c r="P16" s="82">
        <v>671.28</v>
      </c>
      <c r="Q16" s="151"/>
      <c r="R16" s="151"/>
      <c r="S16" s="92">
        <v>46002</v>
      </c>
      <c r="T16" s="151"/>
      <c r="U16" s="151"/>
      <c r="V16" s="151"/>
      <c r="W16" s="152"/>
      <c r="X16" s="152"/>
      <c r="Y16" s="147">
        <v>8680.9</v>
      </c>
      <c r="Z16" s="153"/>
      <c r="AA16" s="153" t="s">
        <v>182</v>
      </c>
      <c r="AB16" s="6">
        <v>64</v>
      </c>
    </row>
    <row r="17" spans="1:29" s="6" customFormat="1" ht="51" customHeight="1">
      <c r="A17" s="111">
        <v>7</v>
      </c>
      <c r="B17" s="122" t="s">
        <v>129</v>
      </c>
      <c r="C17" s="113">
        <v>2026</v>
      </c>
      <c r="D17" s="118">
        <f t="shared" si="0"/>
        <v>11325.96</v>
      </c>
      <c r="E17" s="137">
        <v>10468.92964563864</v>
      </c>
      <c r="F17" s="82">
        <v>857.03035436135951</v>
      </c>
      <c r="G17" s="112"/>
      <c r="H17" s="151"/>
      <c r="I17" s="151"/>
      <c r="J17" s="151"/>
      <c r="K17" s="151"/>
      <c r="L17" s="150"/>
      <c r="M17" s="150"/>
      <c r="N17" s="154"/>
      <c r="O17" s="151"/>
      <c r="P17" s="151"/>
      <c r="Q17" s="151"/>
      <c r="R17" s="151"/>
      <c r="S17" s="93"/>
      <c r="T17" s="151"/>
      <c r="U17" s="151"/>
      <c r="V17" s="151"/>
      <c r="W17" s="152"/>
      <c r="X17" s="152"/>
      <c r="Y17" s="147">
        <v>10511.9</v>
      </c>
      <c r="Z17" s="153"/>
      <c r="AA17" s="149"/>
      <c r="AB17" s="6">
        <v>70</v>
      </c>
    </row>
    <row r="18" spans="1:29" s="6" customFormat="1" ht="36.75" customHeight="1">
      <c r="A18" s="111">
        <v>8</v>
      </c>
      <c r="B18" s="124" t="s">
        <v>130</v>
      </c>
      <c r="C18" s="113">
        <v>2026</v>
      </c>
      <c r="D18" s="118">
        <f t="shared" si="0"/>
        <v>16389.560000000001</v>
      </c>
      <c r="E18" s="137">
        <v>15149.369286398085</v>
      </c>
      <c r="F18" s="82">
        <v>1240.1907136019167</v>
      </c>
      <c r="G18" s="112"/>
      <c r="H18" s="151"/>
      <c r="I18" s="151"/>
      <c r="J18" s="151"/>
      <c r="K18" s="151"/>
      <c r="L18" s="150"/>
      <c r="M18" s="150"/>
      <c r="N18" s="154"/>
      <c r="O18" s="151"/>
      <c r="P18" s="151"/>
      <c r="Q18" s="151"/>
      <c r="R18" s="151"/>
      <c r="S18" s="93"/>
      <c r="T18" s="151"/>
      <c r="U18" s="151"/>
      <c r="V18" s="151"/>
      <c r="W18" s="152"/>
      <c r="X18" s="152"/>
      <c r="Y18" s="147">
        <v>16389.560000000001</v>
      </c>
      <c r="Z18" s="153"/>
      <c r="AA18" s="149"/>
      <c r="AB18" s="6">
        <v>65</v>
      </c>
    </row>
    <row r="19" spans="1:29" s="6" customFormat="1" ht="55.5" customHeight="1">
      <c r="A19" s="111">
        <v>9</v>
      </c>
      <c r="B19" s="122" t="s">
        <v>131</v>
      </c>
      <c r="C19" s="113">
        <v>2026</v>
      </c>
      <c r="D19" s="118">
        <f t="shared" si="0"/>
        <v>1391.7800000000002</v>
      </c>
      <c r="E19" s="137">
        <v>1286.464626592973</v>
      </c>
      <c r="F19" s="82">
        <v>105.31537340702712</v>
      </c>
      <c r="G19" s="112"/>
      <c r="H19" s="151"/>
      <c r="I19" s="151"/>
      <c r="J19" s="151"/>
      <c r="K19" s="151"/>
      <c r="L19" s="150"/>
      <c r="M19" s="150"/>
      <c r="N19" s="154"/>
      <c r="O19" s="151"/>
      <c r="P19" s="151"/>
      <c r="Q19" s="151"/>
      <c r="R19" s="151"/>
      <c r="S19" s="93"/>
      <c r="T19" s="151"/>
      <c r="U19" s="151"/>
      <c r="V19" s="151"/>
      <c r="W19" s="152"/>
      <c r="X19" s="152"/>
      <c r="Y19" s="147">
        <v>1391.78</v>
      </c>
      <c r="Z19" s="153"/>
      <c r="AA19" s="149"/>
      <c r="AB19" s="6">
        <v>71</v>
      </c>
    </row>
    <row r="20" spans="1:29" s="6" customFormat="1" ht="36.75" customHeight="1">
      <c r="A20" s="111">
        <v>10</v>
      </c>
      <c r="B20" s="122" t="s">
        <v>132</v>
      </c>
      <c r="C20" s="113">
        <v>2026</v>
      </c>
      <c r="D20" s="118">
        <f t="shared" si="0"/>
        <v>913.07999999999993</v>
      </c>
      <c r="E20" s="137">
        <v>843.98764262276484</v>
      </c>
      <c r="F20" s="82">
        <v>69.092357377235146</v>
      </c>
      <c r="G20" s="112"/>
      <c r="H20" s="151"/>
      <c r="I20" s="151"/>
      <c r="J20" s="151"/>
      <c r="K20" s="151"/>
      <c r="L20" s="150"/>
      <c r="M20" s="150"/>
      <c r="N20" s="157">
        <f t="shared" ref="N20:N21" si="3">O20+P20</f>
        <v>913.08</v>
      </c>
      <c r="O20" s="137">
        <v>843.99</v>
      </c>
      <c r="P20" s="82">
        <v>69.09</v>
      </c>
      <c r="Q20" s="151"/>
      <c r="R20" s="151"/>
      <c r="S20" s="92">
        <v>46002</v>
      </c>
      <c r="T20" s="151"/>
      <c r="U20" s="151"/>
      <c r="V20" s="151"/>
      <c r="W20" s="152"/>
      <c r="X20" s="152"/>
      <c r="Y20" s="147">
        <v>913.08</v>
      </c>
      <c r="Z20" s="153"/>
      <c r="AA20" s="149"/>
      <c r="AB20" s="6">
        <v>72</v>
      </c>
    </row>
    <row r="21" spans="1:29" s="6" customFormat="1" ht="37.5" customHeight="1">
      <c r="A21" s="111">
        <v>11</v>
      </c>
      <c r="B21" s="122" t="s">
        <v>133</v>
      </c>
      <c r="C21" s="113">
        <v>2026</v>
      </c>
      <c r="D21" s="118">
        <f t="shared" si="0"/>
        <v>2755.38</v>
      </c>
      <c r="E21" s="137">
        <v>2546.8816212488655</v>
      </c>
      <c r="F21" s="82">
        <v>208.49837875113479</v>
      </c>
      <c r="G21" s="112"/>
      <c r="H21" s="151"/>
      <c r="I21" s="151"/>
      <c r="J21" s="151"/>
      <c r="K21" s="151"/>
      <c r="L21" s="150"/>
      <c r="M21" s="150"/>
      <c r="N21" s="157">
        <f t="shared" si="3"/>
        <v>2755.38</v>
      </c>
      <c r="O21" s="137">
        <v>2546.88</v>
      </c>
      <c r="P21" s="82">
        <v>208.5</v>
      </c>
      <c r="Q21" s="151"/>
      <c r="R21" s="151"/>
      <c r="S21" s="92">
        <v>46002</v>
      </c>
      <c r="T21" s="151"/>
      <c r="U21" s="151"/>
      <c r="V21" s="151"/>
      <c r="W21" s="152"/>
      <c r="X21" s="152"/>
      <c r="Y21" s="147">
        <v>2755.38</v>
      </c>
      <c r="Z21" s="153"/>
      <c r="AA21" s="149"/>
      <c r="AB21" s="6">
        <v>73</v>
      </c>
    </row>
    <row r="22" spans="1:29" s="6" customFormat="1" ht="37.5" customHeight="1">
      <c r="A22" s="111">
        <v>12</v>
      </c>
      <c r="B22" s="122" t="s">
        <v>134</v>
      </c>
      <c r="C22" s="113">
        <v>2026</v>
      </c>
      <c r="D22" s="118">
        <f t="shared" si="0"/>
        <v>2150.04</v>
      </c>
      <c r="E22" s="137">
        <v>1987.3474297374266</v>
      </c>
      <c r="F22" s="82">
        <v>162.69257026257353</v>
      </c>
      <c r="G22" s="112"/>
      <c r="H22" s="151"/>
      <c r="I22" s="151"/>
      <c r="J22" s="151"/>
      <c r="K22" s="151"/>
      <c r="L22" s="150"/>
      <c r="M22" s="150"/>
      <c r="N22" s="154"/>
      <c r="O22" s="151"/>
      <c r="P22" s="151"/>
      <c r="Q22" s="151"/>
      <c r="R22" s="151"/>
      <c r="S22" s="93"/>
      <c r="T22" s="151"/>
      <c r="U22" s="151"/>
      <c r="V22" s="151"/>
      <c r="W22" s="152"/>
      <c r="X22" s="152"/>
      <c r="Y22" s="147">
        <v>2150.04</v>
      </c>
      <c r="Z22" s="153"/>
      <c r="AA22" s="149"/>
      <c r="AB22" s="6">
        <v>74</v>
      </c>
    </row>
    <row r="23" spans="1:29" s="6" customFormat="1" ht="39" customHeight="1">
      <c r="A23" s="111">
        <v>13</v>
      </c>
      <c r="B23" s="122" t="s">
        <v>135</v>
      </c>
      <c r="C23" s="113">
        <v>2026</v>
      </c>
      <c r="D23" s="118">
        <f t="shared" si="0"/>
        <v>8351.68</v>
      </c>
      <c r="E23" s="137">
        <v>7719.7120900027303</v>
      </c>
      <c r="F23" s="82">
        <v>631.96790999727</v>
      </c>
      <c r="G23" s="112"/>
      <c r="H23" s="151"/>
      <c r="I23" s="151"/>
      <c r="J23" s="151"/>
      <c r="K23" s="151"/>
      <c r="L23" s="150"/>
      <c r="M23" s="150"/>
      <c r="N23" s="154"/>
      <c r="O23" s="151"/>
      <c r="P23" s="151"/>
      <c r="Q23" s="151"/>
      <c r="R23" s="151"/>
      <c r="S23" s="93"/>
      <c r="T23" s="151"/>
      <c r="U23" s="151"/>
      <c r="V23" s="151"/>
      <c r="W23" s="152"/>
      <c r="X23" s="152"/>
      <c r="Y23" s="147">
        <v>8351.68</v>
      </c>
      <c r="Z23" s="153"/>
      <c r="AA23" s="149"/>
      <c r="AB23" s="6">
        <v>75</v>
      </c>
    </row>
    <row r="24" spans="1:29" s="6" customFormat="1" ht="54" customHeight="1">
      <c r="A24" s="111">
        <v>14</v>
      </c>
      <c r="B24" s="122" t="s">
        <v>136</v>
      </c>
      <c r="C24" s="113">
        <v>2026</v>
      </c>
      <c r="D24" s="118">
        <f t="shared" si="0"/>
        <v>5074.34</v>
      </c>
      <c r="E24" s="79">
        <v>1334.4790592434847</v>
      </c>
      <c r="F24" s="82">
        <v>3739.8609407565159</v>
      </c>
      <c r="G24" s="112"/>
      <c r="H24" s="151"/>
      <c r="I24" s="151"/>
      <c r="J24" s="151"/>
      <c r="K24" s="151"/>
      <c r="L24" s="150"/>
      <c r="M24" s="150"/>
      <c r="N24" s="154"/>
      <c r="O24" s="151"/>
      <c r="P24" s="151"/>
      <c r="Q24" s="151"/>
      <c r="R24" s="151"/>
      <c r="S24" s="93"/>
      <c r="T24" s="151"/>
      <c r="U24" s="151"/>
      <c r="V24" s="151"/>
      <c r="W24" s="152"/>
      <c r="X24" s="152"/>
      <c r="Y24" s="147">
        <v>2351.56</v>
      </c>
      <c r="Z24" s="153"/>
      <c r="AA24" s="149"/>
      <c r="AB24" s="6">
        <v>66</v>
      </c>
    </row>
    <row r="25" spans="1:29" s="6" customFormat="1" ht="67.5" customHeight="1">
      <c r="A25" s="111">
        <v>15</v>
      </c>
      <c r="B25" s="122" t="s">
        <v>137</v>
      </c>
      <c r="C25" s="113">
        <v>2026</v>
      </c>
      <c r="D25" s="118">
        <f t="shared" si="0"/>
        <v>2389.4000000000005</v>
      </c>
      <c r="E25" s="79">
        <v>628.37812684139863</v>
      </c>
      <c r="F25" s="82">
        <v>1761.0218731586019</v>
      </c>
      <c r="G25" s="112"/>
      <c r="H25" s="151"/>
      <c r="I25" s="151"/>
      <c r="J25" s="151"/>
      <c r="K25" s="151"/>
      <c r="L25" s="150"/>
      <c r="M25" s="150"/>
      <c r="N25" s="154"/>
      <c r="O25" s="151"/>
      <c r="P25" s="151"/>
      <c r="Q25" s="151"/>
      <c r="R25" s="151"/>
      <c r="S25" s="93"/>
      <c r="T25" s="151"/>
      <c r="U25" s="151"/>
      <c r="V25" s="151"/>
      <c r="W25" s="152"/>
      <c r="X25" s="152"/>
      <c r="Y25" s="147">
        <v>2389.4</v>
      </c>
      <c r="Z25" s="153"/>
      <c r="AA25" s="149"/>
      <c r="AB25" s="6">
        <v>76</v>
      </c>
    </row>
    <row r="26" spans="1:29" s="6" customFormat="1" ht="65.25" customHeight="1">
      <c r="A26" s="111">
        <v>16</v>
      </c>
      <c r="B26" s="122" t="s">
        <v>138</v>
      </c>
      <c r="C26" s="113">
        <v>2026</v>
      </c>
      <c r="D26" s="118">
        <f t="shared" si="0"/>
        <v>5689.6</v>
      </c>
      <c r="E26" s="79">
        <v>1496.2836655548765</v>
      </c>
      <c r="F26" s="82">
        <v>4193.3163344451241</v>
      </c>
      <c r="G26" s="112"/>
      <c r="H26" s="151"/>
      <c r="I26" s="151"/>
      <c r="J26" s="151"/>
      <c r="K26" s="151"/>
      <c r="L26" s="150"/>
      <c r="M26" s="150"/>
      <c r="N26" s="157">
        <f t="shared" ref="N26" si="4">O26+P26</f>
        <v>5689.5999999999995</v>
      </c>
      <c r="O26" s="79">
        <v>1496.28</v>
      </c>
      <c r="P26" s="82">
        <v>4193.32</v>
      </c>
      <c r="Q26" s="151"/>
      <c r="R26" s="151"/>
      <c r="S26" s="92">
        <v>46009</v>
      </c>
      <c r="T26" s="151"/>
      <c r="U26" s="151"/>
      <c r="V26" s="151"/>
      <c r="W26" s="152"/>
      <c r="X26" s="152"/>
      <c r="Y26" s="147">
        <v>5689.6</v>
      </c>
      <c r="Z26" s="153"/>
      <c r="AA26" s="149"/>
      <c r="AB26" s="6">
        <v>77</v>
      </c>
    </row>
    <row r="27" spans="1:29" s="6" customFormat="1" ht="81" customHeight="1">
      <c r="A27" s="111">
        <v>17</v>
      </c>
      <c r="B27" s="122" t="s">
        <v>139</v>
      </c>
      <c r="C27" s="113">
        <v>2026</v>
      </c>
      <c r="D27" s="118">
        <f t="shared" si="0"/>
        <v>4592.3300000000008</v>
      </c>
      <c r="E27" s="79">
        <v>1207.717302769549</v>
      </c>
      <c r="F27" s="82">
        <v>3384.6126972304519</v>
      </c>
      <c r="G27" s="112"/>
      <c r="H27" s="151"/>
      <c r="I27" s="151"/>
      <c r="J27" s="151"/>
      <c r="K27" s="151"/>
      <c r="L27" s="150"/>
      <c r="M27" s="150"/>
      <c r="N27" s="154"/>
      <c r="O27" s="151"/>
      <c r="P27" s="151"/>
      <c r="Q27" s="151"/>
      <c r="R27" s="151"/>
      <c r="S27" s="93"/>
      <c r="T27" s="151"/>
      <c r="U27" s="151"/>
      <c r="V27" s="151"/>
      <c r="W27" s="152"/>
      <c r="X27" s="152"/>
      <c r="Y27" s="147">
        <v>4592.33</v>
      </c>
      <c r="Z27" s="153"/>
      <c r="AA27" s="149"/>
      <c r="AB27" s="6">
        <v>78</v>
      </c>
    </row>
    <row r="28" spans="1:29" s="6" customFormat="1" ht="52.5" customHeight="1">
      <c r="A28" s="111">
        <v>18</v>
      </c>
      <c r="B28" s="122" t="s">
        <v>140</v>
      </c>
      <c r="C28" s="113">
        <v>2026</v>
      </c>
      <c r="D28" s="118">
        <f t="shared" si="0"/>
        <v>421.39000000000004</v>
      </c>
      <c r="E28" s="79">
        <v>110.81956092311749</v>
      </c>
      <c r="F28" s="82">
        <v>310.57043907688256</v>
      </c>
      <c r="G28" s="112"/>
      <c r="H28" s="151"/>
      <c r="I28" s="151"/>
      <c r="J28" s="151"/>
      <c r="K28" s="151"/>
      <c r="L28" s="150"/>
      <c r="M28" s="150"/>
      <c r="N28" s="154"/>
      <c r="O28" s="151"/>
      <c r="P28" s="151"/>
      <c r="Q28" s="151"/>
      <c r="R28" s="151"/>
      <c r="S28" s="93"/>
      <c r="T28" s="151"/>
      <c r="U28" s="151"/>
      <c r="V28" s="151"/>
      <c r="W28" s="152"/>
      <c r="X28" s="152"/>
      <c r="Y28" s="147">
        <v>421.39</v>
      </c>
      <c r="Z28" s="153"/>
      <c r="AA28" s="149"/>
      <c r="AB28" s="6">
        <v>79</v>
      </c>
    </row>
    <row r="29" spans="1:29" s="6" customFormat="1" ht="65.25" customHeight="1">
      <c r="A29" s="111">
        <v>19</v>
      </c>
      <c r="B29" s="122" t="s">
        <v>141</v>
      </c>
      <c r="C29" s="113">
        <v>2026</v>
      </c>
      <c r="D29" s="118">
        <f t="shared" si="0"/>
        <v>5269.6100000000006</v>
      </c>
      <c r="E29" s="79">
        <v>1385.8322846675746</v>
      </c>
      <c r="F29" s="82">
        <v>3883.7777153324259</v>
      </c>
      <c r="G29" s="112"/>
      <c r="H29" s="151"/>
      <c r="I29" s="151"/>
      <c r="J29" s="151"/>
      <c r="K29" s="151"/>
      <c r="L29" s="150"/>
      <c r="M29" s="150"/>
      <c r="N29" s="154"/>
      <c r="O29" s="151"/>
      <c r="P29" s="151"/>
      <c r="Q29" s="151"/>
      <c r="R29" s="151"/>
      <c r="S29" s="93"/>
      <c r="T29" s="151"/>
      <c r="U29" s="151"/>
      <c r="V29" s="151"/>
      <c r="W29" s="152"/>
      <c r="X29" s="152"/>
      <c r="Y29" s="147">
        <v>5269.61</v>
      </c>
      <c r="Z29" s="153"/>
      <c r="AA29" s="149"/>
      <c r="AB29" s="6">
        <v>80</v>
      </c>
    </row>
    <row r="30" spans="1:29" s="6" customFormat="1" ht="111" customHeight="1">
      <c r="A30" s="111">
        <v>20</v>
      </c>
      <c r="B30" s="122" t="s">
        <v>142</v>
      </c>
      <c r="C30" s="113">
        <v>2026</v>
      </c>
      <c r="D30" s="118">
        <f t="shared" si="0"/>
        <v>5035.6499999999996</v>
      </c>
      <c r="E30" s="79">
        <v>5035.6499999999996</v>
      </c>
      <c r="F30" s="82"/>
      <c r="G30" s="112"/>
      <c r="H30" s="151"/>
      <c r="I30" s="151"/>
      <c r="J30" s="151"/>
      <c r="K30" s="151"/>
      <c r="L30" s="150"/>
      <c r="M30" s="150"/>
      <c r="N30" s="154"/>
      <c r="O30" s="151"/>
      <c r="P30" s="151"/>
      <c r="Q30" s="151"/>
      <c r="R30" s="151"/>
      <c r="S30" s="93"/>
      <c r="T30" s="151"/>
      <c r="U30" s="151"/>
      <c r="V30" s="151"/>
      <c r="W30" s="152"/>
      <c r="X30" s="152"/>
      <c r="Y30" s="147">
        <v>5035.6499999999996</v>
      </c>
      <c r="Z30" s="153"/>
      <c r="AA30" s="149"/>
      <c r="AB30" s="6">
        <v>81</v>
      </c>
    </row>
    <row r="31" spans="1:29" s="6" customFormat="1" ht="68.25" customHeight="1">
      <c r="A31" s="111">
        <v>21</v>
      </c>
      <c r="B31" s="122" t="s">
        <v>143</v>
      </c>
      <c r="C31" s="113">
        <v>2026</v>
      </c>
      <c r="D31" s="118">
        <f t="shared" si="0"/>
        <v>2874.07</v>
      </c>
      <c r="E31" s="79">
        <v>2874.07</v>
      </c>
      <c r="F31" s="82"/>
      <c r="G31" s="112"/>
      <c r="H31" s="151"/>
      <c r="I31" s="151"/>
      <c r="J31" s="151"/>
      <c r="K31" s="151"/>
      <c r="L31" s="150"/>
      <c r="M31" s="150"/>
      <c r="N31" s="157">
        <f t="shared" ref="N31" si="5">O31+P31</f>
        <v>2874.07</v>
      </c>
      <c r="O31" s="79">
        <v>2874.07</v>
      </c>
      <c r="P31" s="151"/>
      <c r="Q31" s="151"/>
      <c r="R31" s="151"/>
      <c r="S31" s="92">
        <v>45747</v>
      </c>
      <c r="T31" s="151"/>
      <c r="U31" s="151"/>
      <c r="V31" s="151"/>
      <c r="W31" s="152"/>
      <c r="X31" s="152"/>
      <c r="Y31" s="147">
        <v>2874.07</v>
      </c>
      <c r="Z31" s="153"/>
      <c r="AA31" s="149"/>
      <c r="AB31" s="6">
        <v>82</v>
      </c>
      <c r="AC31" s="138" t="s">
        <v>185</v>
      </c>
    </row>
    <row r="32" spans="1:29" s="6" customFormat="1" ht="111.75" customHeight="1">
      <c r="A32" s="111">
        <v>22</v>
      </c>
      <c r="B32" s="122" t="s">
        <v>144</v>
      </c>
      <c r="C32" s="113">
        <v>2026</v>
      </c>
      <c r="D32" s="118">
        <f t="shared" si="0"/>
        <v>11776.81</v>
      </c>
      <c r="E32" s="79">
        <v>11776.81</v>
      </c>
      <c r="F32" s="82"/>
      <c r="G32" s="112"/>
      <c r="H32" s="151"/>
      <c r="I32" s="151"/>
      <c r="J32" s="151"/>
      <c r="K32" s="151"/>
      <c r="L32" s="150"/>
      <c r="M32" s="150"/>
      <c r="N32" s="154"/>
      <c r="O32" s="151"/>
      <c r="P32" s="151"/>
      <c r="Q32" s="151"/>
      <c r="R32" s="151"/>
      <c r="S32" s="93"/>
      <c r="T32" s="151"/>
      <c r="U32" s="151"/>
      <c r="V32" s="151"/>
      <c r="W32" s="152"/>
      <c r="X32" s="152"/>
      <c r="Y32" s="147">
        <v>11776.81</v>
      </c>
      <c r="Z32" s="153"/>
      <c r="AA32" s="149"/>
      <c r="AB32" s="6">
        <v>83</v>
      </c>
    </row>
    <row r="33" spans="1:29" s="6" customFormat="1" ht="33.75" customHeight="1">
      <c r="A33" s="111">
        <v>23</v>
      </c>
      <c r="B33" s="122" t="s">
        <v>115</v>
      </c>
      <c r="C33" s="113">
        <v>2026</v>
      </c>
      <c r="D33" s="118">
        <f t="shared" si="0"/>
        <v>2038.04</v>
      </c>
      <c r="E33" s="79">
        <v>2038.04</v>
      </c>
      <c r="F33" s="82"/>
      <c r="G33" s="112"/>
      <c r="H33" s="151"/>
      <c r="I33" s="151"/>
      <c r="J33" s="151"/>
      <c r="K33" s="151"/>
      <c r="L33" s="150"/>
      <c r="M33" s="150"/>
      <c r="N33" s="154"/>
      <c r="O33" s="151"/>
      <c r="P33" s="151"/>
      <c r="Q33" s="151"/>
      <c r="R33" s="151"/>
      <c r="S33" s="93"/>
      <c r="T33" s="151"/>
      <c r="U33" s="151"/>
      <c r="V33" s="151"/>
      <c r="W33" s="152"/>
      <c r="X33" s="152"/>
      <c r="Y33" s="147"/>
      <c r="Z33" s="153"/>
      <c r="AA33" s="153" t="s">
        <v>183</v>
      </c>
      <c r="AB33" s="6">
        <v>67</v>
      </c>
    </row>
    <row r="34" spans="1:29" s="6" customFormat="1" ht="66.75" customHeight="1">
      <c r="A34" s="111">
        <v>24</v>
      </c>
      <c r="B34" s="122" t="s">
        <v>145</v>
      </c>
      <c r="C34" s="113">
        <v>2026</v>
      </c>
      <c r="D34" s="118">
        <f t="shared" si="0"/>
        <v>2200.69</v>
      </c>
      <c r="E34" s="79">
        <v>2200.69</v>
      </c>
      <c r="F34" s="82"/>
      <c r="G34" s="112"/>
      <c r="H34" s="151"/>
      <c r="I34" s="151"/>
      <c r="J34" s="151"/>
      <c r="K34" s="151"/>
      <c r="L34" s="150"/>
      <c r="M34" s="150"/>
      <c r="N34" s="154"/>
      <c r="O34" s="151"/>
      <c r="P34" s="151"/>
      <c r="Q34" s="151"/>
      <c r="R34" s="151"/>
      <c r="S34" s="93"/>
      <c r="T34" s="151"/>
      <c r="U34" s="151"/>
      <c r="V34" s="151"/>
      <c r="W34" s="152"/>
      <c r="X34" s="152"/>
      <c r="Y34" s="147">
        <v>2200.69</v>
      </c>
      <c r="Z34" s="153"/>
      <c r="AA34" s="149"/>
      <c r="AB34" s="6">
        <v>84</v>
      </c>
    </row>
    <row r="35" spans="1:29" s="6" customFormat="1" ht="36.75" customHeight="1">
      <c r="A35" s="111">
        <v>25</v>
      </c>
      <c r="B35" s="122" t="s">
        <v>146</v>
      </c>
      <c r="C35" s="113">
        <v>2026</v>
      </c>
      <c r="D35" s="110">
        <f>E35</f>
        <v>5002.5</v>
      </c>
      <c r="E35" s="125">
        <v>5002.5</v>
      </c>
      <c r="F35" s="112"/>
      <c r="G35" s="112"/>
      <c r="H35" s="151"/>
      <c r="I35" s="151"/>
      <c r="J35" s="151"/>
      <c r="K35" s="151"/>
      <c r="L35" s="150"/>
      <c r="M35" s="150"/>
      <c r="N35" s="154">
        <v>5002.5</v>
      </c>
      <c r="O35" s="151">
        <v>5002.5</v>
      </c>
      <c r="P35" s="151"/>
      <c r="Q35" s="151"/>
      <c r="R35" s="151"/>
      <c r="S35" s="92">
        <v>45841</v>
      </c>
      <c r="T35" s="151"/>
      <c r="U35" s="151"/>
      <c r="V35" s="151"/>
      <c r="W35" s="152"/>
      <c r="X35" s="152"/>
      <c r="Y35" s="147">
        <v>5002.5</v>
      </c>
      <c r="Z35" s="153"/>
      <c r="AA35" s="149"/>
      <c r="AB35" s="6">
        <v>85</v>
      </c>
    </row>
    <row r="36" spans="1:29" s="6" customFormat="1" ht="61.5" customHeight="1">
      <c r="A36" s="126">
        <v>1</v>
      </c>
      <c r="B36" s="127" t="s">
        <v>107</v>
      </c>
      <c r="C36" s="128">
        <v>2025</v>
      </c>
      <c r="D36" s="129">
        <f>E36+F36+G36</f>
        <v>17297.98</v>
      </c>
      <c r="E36" s="130">
        <v>14546.21</v>
      </c>
      <c r="F36" s="130">
        <v>2751.77</v>
      </c>
      <c r="G36" s="130"/>
      <c r="H36" s="97"/>
      <c r="I36" s="97"/>
      <c r="J36" s="97"/>
      <c r="K36" s="97"/>
      <c r="L36" s="98"/>
      <c r="M36" s="98"/>
      <c r="N36" s="146">
        <f>O36+P36</f>
        <v>5394.23</v>
      </c>
      <c r="O36" s="97">
        <v>4536.1099999999997</v>
      </c>
      <c r="P36" s="97">
        <v>858.12</v>
      </c>
      <c r="Q36" s="97"/>
      <c r="R36" s="97"/>
      <c r="S36" s="92">
        <v>45699</v>
      </c>
      <c r="T36" s="151"/>
      <c r="U36" s="151"/>
      <c r="V36" s="151"/>
      <c r="W36" s="152"/>
      <c r="X36" s="152"/>
      <c r="Y36" s="147">
        <v>5394.23</v>
      </c>
      <c r="Z36" s="153"/>
      <c r="AA36" s="153" t="s">
        <v>184</v>
      </c>
      <c r="AB36" s="6">
        <v>54</v>
      </c>
    </row>
    <row r="37" spans="1:29" s="6" customFormat="1" ht="48" customHeight="1">
      <c r="A37" s="126">
        <v>2</v>
      </c>
      <c r="B37" s="127" t="s">
        <v>112</v>
      </c>
      <c r="C37" s="128">
        <v>2025</v>
      </c>
      <c r="D37" s="129">
        <f t="shared" ref="D37" si="6">E37+F37+G37</f>
        <v>941.6</v>
      </c>
      <c r="E37" s="130"/>
      <c r="F37" s="130">
        <v>941.6</v>
      </c>
      <c r="G37" s="130"/>
      <c r="H37" s="97"/>
      <c r="I37" s="97"/>
      <c r="J37" s="97"/>
      <c r="K37" s="97"/>
      <c r="L37" s="98"/>
      <c r="M37" s="98"/>
      <c r="N37" s="146">
        <v>941.6</v>
      </c>
      <c r="O37" s="97"/>
      <c r="P37" s="97">
        <v>941.6</v>
      </c>
      <c r="Q37" s="97"/>
      <c r="R37" s="97"/>
      <c r="S37" s="92">
        <v>46002</v>
      </c>
      <c r="T37" s="151"/>
      <c r="U37" s="151"/>
      <c r="V37" s="151"/>
      <c r="W37" s="152"/>
      <c r="X37" s="152"/>
      <c r="Y37" s="148">
        <v>941.6</v>
      </c>
      <c r="Z37" s="153"/>
      <c r="AA37" s="153"/>
      <c r="AB37" s="6">
        <v>56</v>
      </c>
    </row>
    <row r="38" spans="1:29" s="6" customFormat="1" ht="48" customHeight="1">
      <c r="A38" s="126">
        <v>3</v>
      </c>
      <c r="B38" s="127" t="s">
        <v>187</v>
      </c>
      <c r="C38" s="128">
        <v>2025</v>
      </c>
      <c r="D38" s="162">
        <f t="shared" ref="D38:D39" si="7">E38+F38</f>
        <v>1805.73</v>
      </c>
      <c r="E38" s="163">
        <v>1014.69</v>
      </c>
      <c r="F38" s="164">
        <v>791.04</v>
      </c>
      <c r="G38" s="130"/>
      <c r="H38" s="97"/>
      <c r="I38" s="97"/>
      <c r="J38" s="97"/>
      <c r="K38" s="97"/>
      <c r="L38" s="98"/>
      <c r="M38" s="98"/>
      <c r="N38" s="154">
        <f t="shared" ref="N38:N39" si="8">O38+P38</f>
        <v>1805.73</v>
      </c>
      <c r="O38" s="70">
        <v>1014.69</v>
      </c>
      <c r="P38" s="151">
        <v>791.04</v>
      </c>
      <c r="Q38" s="97"/>
      <c r="R38" s="97"/>
      <c r="S38" s="92">
        <v>45677</v>
      </c>
      <c r="T38" s="151"/>
      <c r="U38" s="151"/>
      <c r="V38" s="151"/>
      <c r="W38" s="152"/>
      <c r="X38" s="152"/>
      <c r="Y38" s="148"/>
      <c r="Z38" s="153"/>
      <c r="AA38" s="153" t="s">
        <v>188</v>
      </c>
      <c r="AB38" s="6">
        <v>59</v>
      </c>
    </row>
    <row r="39" spans="1:29" s="6" customFormat="1" ht="48" customHeight="1">
      <c r="A39" s="126">
        <v>4</v>
      </c>
      <c r="B39" s="127" t="s">
        <v>189</v>
      </c>
      <c r="C39" s="128">
        <v>2025</v>
      </c>
      <c r="D39" s="162">
        <f t="shared" si="7"/>
        <v>3311.04</v>
      </c>
      <c r="E39" s="163">
        <v>1860.56</v>
      </c>
      <c r="F39" s="164">
        <v>1450.48</v>
      </c>
      <c r="G39" s="130"/>
      <c r="H39" s="97"/>
      <c r="I39" s="97"/>
      <c r="J39" s="97"/>
      <c r="K39" s="97"/>
      <c r="L39" s="98"/>
      <c r="M39" s="98"/>
      <c r="N39" s="154">
        <f t="shared" si="8"/>
        <v>3311.04</v>
      </c>
      <c r="O39" s="70">
        <v>1860.56</v>
      </c>
      <c r="P39" s="151">
        <v>1450.48</v>
      </c>
      <c r="Q39" s="97"/>
      <c r="R39" s="97"/>
      <c r="S39" s="92">
        <v>45693</v>
      </c>
      <c r="T39" s="151"/>
      <c r="U39" s="151"/>
      <c r="V39" s="151"/>
      <c r="W39" s="152"/>
      <c r="X39" s="152"/>
      <c r="Y39" s="148"/>
      <c r="Z39" s="153"/>
      <c r="AA39" s="153" t="s">
        <v>190</v>
      </c>
      <c r="AB39" s="6">
        <v>58</v>
      </c>
    </row>
    <row r="40" spans="1:29" s="1" customFormat="1" ht="83.25" customHeight="1">
      <c r="A40" s="58"/>
      <c r="B40" s="59" t="s">
        <v>76</v>
      </c>
      <c r="C40" s="72"/>
      <c r="D40" s="73">
        <f>D11+D12+D13+D14+D15+D16+D17+D18+D19+D20+D21+D22+D23+D24+D25+D26+D27+D28+D29+D30+D31+D32+D33+D34+D35</f>
        <v>139284.46</v>
      </c>
      <c r="E40" s="73">
        <f t="shared" ref="E40:F40" si="9">E11+E12+E13+E14+E15+E16+E17+E18+E19+E20+E21+E22+E23+E24+E25+E26+E27+E28+E29+E30+E31+E32+E33+E34+E35</f>
        <v>115434.1</v>
      </c>
      <c r="F40" s="73">
        <f t="shared" si="9"/>
        <v>23850.36</v>
      </c>
      <c r="G40" s="74">
        <v>0</v>
      </c>
      <c r="H40" s="74"/>
      <c r="I40" s="74"/>
      <c r="J40" s="74"/>
      <c r="K40" s="74"/>
      <c r="L40" s="74"/>
      <c r="M40" s="74"/>
      <c r="N40" s="75">
        <f>N11+N15+N16+N20+N21+N26+N35+N36+N37+N31+N38+N39</f>
        <v>45166.58</v>
      </c>
      <c r="O40" s="75">
        <f t="shared" ref="O40:P40" si="10">O11+O15+O16+O20+O21+O26+O35+O36+O37+O31+O38+O39</f>
        <v>35407.449999999997</v>
      </c>
      <c r="P40" s="75">
        <f t="shared" si="10"/>
        <v>9759.1299999999992</v>
      </c>
      <c r="Q40" s="75"/>
      <c r="R40" s="75"/>
      <c r="S40" s="94"/>
      <c r="T40" s="74"/>
      <c r="U40" s="74"/>
      <c r="V40" s="76"/>
      <c r="W40" s="77"/>
      <c r="X40" s="78"/>
      <c r="Y40" s="75">
        <f>Y11+Y12+Y13+Y14+Y15+Y16+Y17+Y18+Y19+Y20+Y21+Y22+Y23+Y24+Y25+Y26+Y27+Y28+Y29+Y30+Y31+Y32+Y34+Y35+Y36+Y37</f>
        <v>129933.54000000001</v>
      </c>
      <c r="Z40" s="72"/>
      <c r="AA40" s="72"/>
      <c r="AB40" s="32"/>
      <c r="AC40" s="32"/>
    </row>
    <row r="41" spans="1:29">
      <c r="O41" s="2"/>
      <c r="P41" s="2"/>
      <c r="Q41" s="168"/>
      <c r="AA41" s="65"/>
    </row>
    <row r="42" spans="1:29" ht="15.75">
      <c r="N42" s="61" t="s">
        <v>116</v>
      </c>
      <c r="O42" s="169">
        <f>O40+P40</f>
        <v>45166.579999999994</v>
      </c>
      <c r="Q42" s="170"/>
      <c r="R42" s="170"/>
      <c r="S42" s="171"/>
      <c r="T42" s="170"/>
      <c r="U42" s="170"/>
      <c r="V42" s="170"/>
      <c r="W42" s="170"/>
      <c r="X42" s="172" t="s">
        <v>193</v>
      </c>
      <c r="Y42" s="173">
        <f>Y11+Y12+Y13+Y14+Y15+Y16+Y17+Y18+Y19+Y20+Y21+Y22+Y23+Y24+Y25+Y26+Y27+Y28+Y29+Y30+Y31+Y32+Y34+Y35</f>
        <v>123597.71</v>
      </c>
      <c r="Z42" s="99"/>
      <c r="AA42" s="65"/>
    </row>
    <row r="43" spans="1:29" ht="31.5">
      <c r="N43" s="174" t="s">
        <v>192</v>
      </c>
      <c r="O43" s="175">
        <f>N11+N15+N16+N20+N21+N26+N31+N35</f>
        <v>33713.979999999996</v>
      </c>
      <c r="Q43" s="170"/>
      <c r="R43" s="170"/>
      <c r="S43" s="170"/>
      <c r="T43" s="170"/>
      <c r="U43" s="170"/>
      <c r="V43" s="170"/>
      <c r="W43" s="170"/>
      <c r="X43" s="170"/>
      <c r="Y43" s="170"/>
      <c r="Z43" s="99"/>
    </row>
    <row r="44" spans="1:29" ht="43.5" customHeight="1">
      <c r="B44" s="46" t="s">
        <v>99</v>
      </c>
      <c r="C44" s="47"/>
      <c r="D44" s="47"/>
      <c r="E44" s="46" t="s">
        <v>100</v>
      </c>
      <c r="F44" s="47"/>
      <c r="G44" s="47"/>
      <c r="I44" s="47"/>
    </row>
    <row r="45" spans="1:29" ht="18.75">
      <c r="A45" s="37"/>
      <c r="B45" s="37"/>
      <c r="C45" s="37"/>
    </row>
    <row r="48" spans="1:29" ht="15.75">
      <c r="C48" s="45" t="s">
        <v>104</v>
      </c>
    </row>
    <row r="56" spans="1:1">
      <c r="A56" s="34" t="s">
        <v>120</v>
      </c>
    </row>
    <row r="57" spans="1:1">
      <c r="A57" s="34" t="s">
        <v>121</v>
      </c>
    </row>
  </sheetData>
  <mergeCells count="26">
    <mergeCell ref="B8:B10"/>
    <mergeCell ref="A8:A10"/>
    <mergeCell ref="N8:N10"/>
    <mergeCell ref="O8:V8"/>
    <mergeCell ref="O9:R9"/>
    <mergeCell ref="T9:T10"/>
    <mergeCell ref="U9:U10"/>
    <mergeCell ref="A2:AA2"/>
    <mergeCell ref="A3:AA3"/>
    <mergeCell ref="A4:AA4"/>
    <mergeCell ref="A5:AA5"/>
    <mergeCell ref="A6:AA6"/>
    <mergeCell ref="Y8:Y10"/>
    <mergeCell ref="AA8:AA10"/>
    <mergeCell ref="C8:C10"/>
    <mergeCell ref="W8:X9"/>
    <mergeCell ref="V9:V10"/>
    <mergeCell ref="E9:H9"/>
    <mergeCell ref="I9:I10"/>
    <mergeCell ref="J9:J10"/>
    <mergeCell ref="Z8:Z10"/>
    <mergeCell ref="K9:K10"/>
    <mergeCell ref="L8:L10"/>
    <mergeCell ref="M8:M10"/>
    <mergeCell ref="E8:K8"/>
    <mergeCell ref="D8:D10"/>
  </mergeCells>
  <pageMargins left="0.44" right="0.19685039370078741" top="0.15748031496062992" bottom="0.15748031496062992" header="0.15748031496062992" footer="0.15748031496062992"/>
  <pageSetup paperSize="8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25"/>
  <sheetViews>
    <sheetView view="pageBreakPreview" zoomScaleNormal="100" zoomScaleSheetLayoutView="100" workbookViewId="0">
      <selection activeCell="AQ12" sqref="AQ12"/>
    </sheetView>
  </sheetViews>
  <sheetFormatPr defaultColWidth="8.85546875" defaultRowHeight="15"/>
  <cols>
    <col min="1" max="1" width="28.85546875" style="2" customWidth="1"/>
    <col min="2" max="2" width="8.42578125" style="2" customWidth="1"/>
    <col min="3" max="3" width="10.140625" style="2" customWidth="1"/>
    <col min="4" max="4" width="9.42578125" style="2" customWidth="1"/>
    <col min="5" max="5" width="9.140625" style="2" customWidth="1"/>
    <col min="6" max="6" width="11.28515625" style="2" customWidth="1"/>
    <col min="7" max="7" width="10.42578125" style="2" customWidth="1"/>
    <col min="8" max="8" width="9.85546875" style="2" customWidth="1"/>
    <col min="9" max="9" width="7.7109375" style="2" customWidth="1"/>
    <col min="10" max="10" width="10.42578125" style="2" customWidth="1"/>
    <col min="11" max="11" width="9.28515625" style="2" customWidth="1"/>
    <col min="12" max="12" width="7.28515625" style="2" customWidth="1"/>
    <col min="13" max="13" width="11" style="2" customWidth="1"/>
    <col min="14" max="14" width="8.28515625" style="2" customWidth="1"/>
    <col min="15" max="15" width="9" style="2" customWidth="1"/>
    <col min="16" max="16" width="11.85546875" style="2" customWidth="1"/>
    <col min="17" max="17" width="11.28515625" style="2" customWidth="1"/>
    <col min="18" max="18" width="9.85546875" style="2" customWidth="1"/>
    <col min="19" max="19" width="12.140625" style="2" customWidth="1"/>
    <col min="20" max="20" width="8.85546875" style="2"/>
    <col min="21" max="21" width="12.140625" style="2" bestFit="1" customWidth="1"/>
    <col min="22" max="22" width="9.42578125" style="2" customWidth="1"/>
    <col min="23" max="23" width="14.140625" style="2" customWidth="1"/>
    <col min="24" max="24" width="10.5703125" style="2" customWidth="1"/>
    <col min="25" max="25" width="10.85546875" style="2" customWidth="1"/>
    <col min="26" max="26" width="12.5703125" style="2" customWidth="1"/>
    <col min="27" max="27" width="11.85546875" style="2" customWidth="1"/>
    <col min="28" max="28" width="12" style="2" customWidth="1"/>
    <col min="29" max="29" width="11" style="2" customWidth="1"/>
    <col min="30" max="30" width="13.85546875" style="2" customWidth="1"/>
    <col min="31" max="31" width="9" style="2" customWidth="1"/>
    <col min="32" max="32" width="10.5703125" style="2" customWidth="1"/>
    <col min="33" max="34" width="10" style="2" customWidth="1"/>
    <col min="35" max="35" width="10.28515625" style="2" customWidth="1"/>
    <col min="36" max="36" width="9.7109375" style="2" customWidth="1"/>
    <col min="37" max="37" width="11.5703125" style="2" customWidth="1"/>
    <col min="38" max="38" width="11.85546875" style="2" customWidth="1"/>
    <col min="39" max="39" width="9.42578125" style="2" customWidth="1"/>
    <col min="40" max="41" width="8.85546875" style="2"/>
    <col min="42" max="42" width="9" style="2" customWidth="1"/>
    <col min="43" max="43" width="7.42578125" style="2" customWidth="1"/>
    <col min="44" max="44" width="6.7109375" style="2" customWidth="1"/>
    <col min="45" max="45" width="9.140625" style="2" customWidth="1"/>
    <col min="46" max="16384" width="8.85546875" style="2"/>
  </cols>
  <sheetData>
    <row r="1" spans="1:45" ht="23.25">
      <c r="A1" s="8" t="s">
        <v>101</v>
      </c>
      <c r="B1" s="19"/>
      <c r="C1" s="19"/>
      <c r="D1" s="19"/>
    </row>
    <row r="2" spans="1:45" ht="18.75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</row>
    <row r="3" spans="1:45" ht="18.75">
      <c r="A3" s="188" t="s">
        <v>148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</row>
    <row r="4" spans="1:4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</row>
    <row r="5" spans="1:45" ht="23.25">
      <c r="A5" s="189" t="s">
        <v>92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</row>
    <row r="6" spans="1:45" ht="18.75">
      <c r="A6" s="188" t="s">
        <v>3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</row>
    <row r="7" spans="1:45" ht="23.25" customHeight="1">
      <c r="A7" s="179" t="s">
        <v>1</v>
      </c>
      <c r="B7" s="184" t="s">
        <v>9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</row>
    <row r="8" spans="1:45" ht="77.25" customHeight="1">
      <c r="A8" s="179"/>
      <c r="B8" s="179" t="s">
        <v>44</v>
      </c>
      <c r="C8" s="179"/>
      <c r="D8" s="179"/>
      <c r="E8" s="179"/>
      <c r="F8" s="179"/>
      <c r="G8" s="179"/>
      <c r="H8" s="179"/>
      <c r="I8" s="179" t="s">
        <v>8</v>
      </c>
      <c r="J8" s="179"/>
      <c r="K8" s="179"/>
      <c r="L8" s="179"/>
      <c r="M8" s="179"/>
      <c r="N8" s="179"/>
      <c r="O8" s="179"/>
      <c r="P8" s="179" t="s">
        <v>43</v>
      </c>
      <c r="Q8" s="179"/>
      <c r="R8" s="179"/>
      <c r="S8" s="179"/>
      <c r="T8" s="179"/>
      <c r="U8" s="179"/>
      <c r="V8" s="179"/>
      <c r="W8" s="179" t="s">
        <v>7</v>
      </c>
      <c r="X8" s="179"/>
      <c r="Y8" s="179"/>
      <c r="Z8" s="179"/>
      <c r="AA8" s="179"/>
      <c r="AB8" s="179"/>
      <c r="AC8" s="179"/>
      <c r="AD8" s="179" t="s">
        <v>49</v>
      </c>
      <c r="AE8" s="179"/>
      <c r="AF8" s="179"/>
      <c r="AG8" s="179"/>
      <c r="AH8" s="179"/>
      <c r="AI8" s="179"/>
      <c r="AJ8" s="179"/>
      <c r="AK8" s="185" t="s">
        <v>57</v>
      </c>
      <c r="AL8" s="186"/>
      <c r="AM8" s="186"/>
      <c r="AN8" s="186"/>
      <c r="AO8" s="186"/>
      <c r="AP8" s="187"/>
      <c r="AQ8" s="179" t="s">
        <v>23</v>
      </c>
      <c r="AR8" s="182"/>
      <c r="AS8" s="182"/>
    </row>
    <row r="9" spans="1:45" ht="25.5" customHeight="1">
      <c r="A9" s="179"/>
      <c r="B9" s="180" t="s">
        <v>30</v>
      </c>
      <c r="C9" s="180"/>
      <c r="D9" s="180"/>
      <c r="E9" s="180" t="s">
        <v>5</v>
      </c>
      <c r="F9" s="180"/>
      <c r="G9" s="180"/>
      <c r="H9" s="181" t="s">
        <v>14</v>
      </c>
      <c r="I9" s="180" t="s">
        <v>30</v>
      </c>
      <c r="J9" s="180"/>
      <c r="K9" s="180"/>
      <c r="L9" s="180" t="s">
        <v>31</v>
      </c>
      <c r="M9" s="180"/>
      <c r="N9" s="180"/>
      <c r="O9" s="181" t="s">
        <v>14</v>
      </c>
      <c r="P9" s="183" t="s">
        <v>4</v>
      </c>
      <c r="Q9" s="183"/>
      <c r="R9" s="183"/>
      <c r="S9" s="183" t="s">
        <v>5</v>
      </c>
      <c r="T9" s="183"/>
      <c r="U9" s="183"/>
      <c r="V9" s="182" t="s">
        <v>6</v>
      </c>
      <c r="W9" s="183" t="s">
        <v>4</v>
      </c>
      <c r="X9" s="183"/>
      <c r="Y9" s="183"/>
      <c r="Z9" s="183" t="s">
        <v>5</v>
      </c>
      <c r="AA9" s="183"/>
      <c r="AB9" s="183"/>
      <c r="AC9" s="182" t="s">
        <v>6</v>
      </c>
      <c r="AD9" s="183" t="s">
        <v>110</v>
      </c>
      <c r="AE9" s="183"/>
      <c r="AF9" s="183"/>
      <c r="AG9" s="183" t="s">
        <v>123</v>
      </c>
      <c r="AH9" s="183"/>
      <c r="AI9" s="183"/>
      <c r="AJ9" s="182" t="s">
        <v>6</v>
      </c>
      <c r="AK9" s="194" t="s">
        <v>41</v>
      </c>
      <c r="AL9" s="195"/>
      <c r="AM9" s="196"/>
      <c r="AN9" s="227" t="s">
        <v>42</v>
      </c>
      <c r="AO9" s="228"/>
      <c r="AP9" s="229"/>
      <c r="AQ9" s="9" t="s">
        <v>4</v>
      </c>
      <c r="AR9" s="9" t="s">
        <v>5</v>
      </c>
      <c r="AS9" s="9" t="s">
        <v>6</v>
      </c>
    </row>
    <row r="10" spans="1:45" s="4" customFormat="1" ht="93" customHeight="1">
      <c r="A10" s="179"/>
      <c r="B10" s="10" t="s">
        <v>53</v>
      </c>
      <c r="C10" s="10" t="s">
        <v>54</v>
      </c>
      <c r="D10" s="10" t="s">
        <v>55</v>
      </c>
      <c r="E10" s="10" t="s">
        <v>53</v>
      </c>
      <c r="F10" s="10" t="s">
        <v>54</v>
      </c>
      <c r="G10" s="10" t="s">
        <v>55</v>
      </c>
      <c r="H10" s="180"/>
      <c r="I10" s="10" t="s">
        <v>16</v>
      </c>
      <c r="J10" s="10" t="s">
        <v>45</v>
      </c>
      <c r="K10" s="10" t="s">
        <v>46</v>
      </c>
      <c r="L10" s="10" t="s">
        <v>16</v>
      </c>
      <c r="M10" s="10" t="s">
        <v>45</v>
      </c>
      <c r="N10" s="10" t="s">
        <v>46</v>
      </c>
      <c r="O10" s="180"/>
      <c r="P10" s="10" t="s">
        <v>47</v>
      </c>
      <c r="Q10" s="10" t="s">
        <v>58</v>
      </c>
      <c r="R10" s="10" t="s">
        <v>32</v>
      </c>
      <c r="S10" s="10" t="s">
        <v>47</v>
      </c>
      <c r="T10" s="10" t="s">
        <v>58</v>
      </c>
      <c r="U10" s="10" t="s">
        <v>32</v>
      </c>
      <c r="V10" s="182"/>
      <c r="W10" s="10" t="s">
        <v>48</v>
      </c>
      <c r="X10" s="10" t="s">
        <v>59</v>
      </c>
      <c r="Y10" s="10" t="s">
        <v>32</v>
      </c>
      <c r="Z10" s="10" t="s">
        <v>48</v>
      </c>
      <c r="AA10" s="10" t="s">
        <v>59</v>
      </c>
      <c r="AB10" s="10" t="s">
        <v>32</v>
      </c>
      <c r="AC10" s="182"/>
      <c r="AD10" s="10" t="s">
        <v>50</v>
      </c>
      <c r="AE10" s="10" t="s">
        <v>51</v>
      </c>
      <c r="AF10" s="10" t="s">
        <v>52</v>
      </c>
      <c r="AG10" s="10" t="s">
        <v>50</v>
      </c>
      <c r="AH10" s="10" t="s">
        <v>51</v>
      </c>
      <c r="AI10" s="10" t="s">
        <v>52</v>
      </c>
      <c r="AJ10" s="182"/>
      <c r="AK10" s="95" t="s">
        <v>110</v>
      </c>
      <c r="AL10" s="95" t="s">
        <v>123</v>
      </c>
      <c r="AM10" s="49" t="s">
        <v>6</v>
      </c>
      <c r="AN10" s="95" t="s">
        <v>110</v>
      </c>
      <c r="AO10" s="95" t="s">
        <v>123</v>
      </c>
      <c r="AP10" s="49" t="s">
        <v>6</v>
      </c>
      <c r="AQ10" s="11"/>
      <c r="AR10" s="11"/>
      <c r="AS10" s="11"/>
    </row>
    <row r="11" spans="1:45" ht="13.5" customHeight="1">
      <c r="A11" s="12">
        <v>1</v>
      </c>
      <c r="B11" s="12">
        <v>2</v>
      </c>
      <c r="C11" s="12">
        <v>3</v>
      </c>
      <c r="D11" s="13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  <c r="M11" s="12">
        <v>13</v>
      </c>
      <c r="N11" s="12">
        <v>14</v>
      </c>
      <c r="O11" s="12">
        <v>15</v>
      </c>
      <c r="P11" s="12">
        <v>16</v>
      </c>
      <c r="Q11" s="12">
        <v>17</v>
      </c>
      <c r="R11" s="12">
        <v>18</v>
      </c>
      <c r="S11" s="12">
        <v>19</v>
      </c>
      <c r="T11" s="12">
        <v>20</v>
      </c>
      <c r="U11" s="12">
        <v>21</v>
      </c>
      <c r="V11" s="12">
        <v>22</v>
      </c>
      <c r="W11" s="12">
        <v>23</v>
      </c>
      <c r="X11" s="12">
        <v>24</v>
      </c>
      <c r="Y11" s="12">
        <v>25</v>
      </c>
      <c r="Z11" s="12">
        <v>26</v>
      </c>
      <c r="AA11" s="12">
        <v>27</v>
      </c>
      <c r="AB11" s="12">
        <v>28</v>
      </c>
      <c r="AC11" s="12">
        <v>29</v>
      </c>
      <c r="AD11" s="12">
        <v>30</v>
      </c>
      <c r="AE11" s="12">
        <v>31</v>
      </c>
      <c r="AF11" s="12">
        <v>32</v>
      </c>
      <c r="AG11" s="12">
        <v>33</v>
      </c>
      <c r="AH11" s="12">
        <v>34</v>
      </c>
      <c r="AI11" s="12">
        <v>35</v>
      </c>
      <c r="AJ11" s="12">
        <v>36</v>
      </c>
      <c r="AK11" s="12">
        <v>37</v>
      </c>
      <c r="AL11" s="12">
        <v>39</v>
      </c>
      <c r="AM11" s="12">
        <v>40</v>
      </c>
      <c r="AN11" s="12">
        <v>41</v>
      </c>
      <c r="AO11" s="12">
        <v>43</v>
      </c>
      <c r="AP11" s="12">
        <v>44</v>
      </c>
      <c r="AQ11" s="12">
        <v>45</v>
      </c>
      <c r="AR11" s="12">
        <v>46</v>
      </c>
      <c r="AS11" s="12">
        <v>47</v>
      </c>
    </row>
    <row r="12" spans="1:45" s="17" customFormat="1" ht="70.5" customHeight="1">
      <c r="A12" s="20" t="s">
        <v>90</v>
      </c>
      <c r="B12" s="176" t="s">
        <v>91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8"/>
      <c r="W12" s="21"/>
      <c r="X12" s="21"/>
      <c r="Y12" s="60">
        <v>0.155</v>
      </c>
      <c r="Z12" s="89">
        <v>5613.91</v>
      </c>
      <c r="AA12" s="90">
        <v>28222.58</v>
      </c>
      <c r="AB12" s="60">
        <f>Z12/AA12</f>
        <v>0.19891554918083321</v>
      </c>
      <c r="AC12" s="60"/>
      <c r="AD12" s="90">
        <v>644.04</v>
      </c>
      <c r="AE12" s="90">
        <v>17.11</v>
      </c>
      <c r="AF12" s="90">
        <f>AE12/AD12</f>
        <v>2.6566672877461027E-2</v>
      </c>
      <c r="AG12" s="90">
        <v>649.82000000000005</v>
      </c>
      <c r="AH12" s="90">
        <v>17.34</v>
      </c>
      <c r="AI12" s="90">
        <f>AH12/AG12</f>
        <v>2.6684312578867993E-2</v>
      </c>
      <c r="AJ12" s="55"/>
      <c r="AK12" s="90">
        <v>48.81</v>
      </c>
      <c r="AL12" s="89">
        <v>51.53</v>
      </c>
      <c r="AM12" s="55"/>
      <c r="AN12" s="55">
        <v>58.9</v>
      </c>
      <c r="AO12" s="86">
        <v>57.7</v>
      </c>
      <c r="AP12" s="15"/>
      <c r="AQ12" s="15"/>
      <c r="AR12" s="15"/>
      <c r="AS12" s="15"/>
    </row>
    <row r="13" spans="1:45" s="18" customFormat="1"/>
    <row r="14" spans="1:45" s="18" customFormat="1"/>
    <row r="15" spans="1:45" s="18" customFormat="1"/>
    <row r="16" spans="1:45" s="18" customFormat="1" ht="21">
      <c r="A16" s="42" t="s">
        <v>93</v>
      </c>
      <c r="B16" s="39"/>
      <c r="D16" s="42"/>
      <c r="E16" s="54"/>
      <c r="H16" s="43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s="18" customFormat="1" ht="20.25">
      <c r="A17" s="23"/>
      <c r="B17" s="23"/>
      <c r="C17" s="44"/>
      <c r="D17" s="44"/>
      <c r="E17" s="44"/>
      <c r="F17" s="44"/>
      <c r="G17" s="44"/>
      <c r="H17" s="4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</row>
    <row r="18" spans="1:45" s="18" customFormat="1" ht="20.25">
      <c r="A18" s="23"/>
      <c r="B18" s="23"/>
      <c r="C18" s="34" t="s">
        <v>24</v>
      </c>
      <c r="D18" s="44"/>
      <c r="E18" s="44"/>
      <c r="F18" s="44"/>
      <c r="G18" s="44"/>
      <c r="H18" s="4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</row>
    <row r="19" spans="1:45" ht="21">
      <c r="C19" s="40"/>
      <c r="D19" s="40"/>
      <c r="F19" s="40"/>
      <c r="G19" s="40"/>
      <c r="H19" s="40"/>
    </row>
    <row r="24" spans="1:45">
      <c r="A24" s="34" t="s">
        <v>120</v>
      </c>
      <c r="B24" s="31"/>
    </row>
    <row r="25" spans="1:45">
      <c r="A25" s="34" t="s">
        <v>121</v>
      </c>
      <c r="B25" s="31"/>
    </row>
  </sheetData>
  <mergeCells count="32">
    <mergeCell ref="AD8:AJ8"/>
    <mergeCell ref="AK8:AP8"/>
    <mergeCell ref="AQ8:AS8"/>
    <mergeCell ref="A2:AS2"/>
    <mergeCell ref="A3:AS3"/>
    <mergeCell ref="A4:AS4"/>
    <mergeCell ref="A5:AS5"/>
    <mergeCell ref="A6:AS6"/>
    <mergeCell ref="A7:A10"/>
    <mergeCell ref="B7:AS7"/>
    <mergeCell ref="AN9:AP9"/>
    <mergeCell ref="B8:H8"/>
    <mergeCell ref="I8:O8"/>
    <mergeCell ref="P8:V8"/>
    <mergeCell ref="W8:AC8"/>
    <mergeCell ref="O9:O10"/>
    <mergeCell ref="B12:V12"/>
    <mergeCell ref="AD9:AF9"/>
    <mergeCell ref="AG9:AI9"/>
    <mergeCell ref="AJ9:AJ10"/>
    <mergeCell ref="AK9:AM9"/>
    <mergeCell ref="B9:D9"/>
    <mergeCell ref="E9:G9"/>
    <mergeCell ref="H9:H10"/>
    <mergeCell ref="I9:K9"/>
    <mergeCell ref="L9:N9"/>
    <mergeCell ref="P9:R9"/>
    <mergeCell ref="S9:U9"/>
    <mergeCell ref="V9:V10"/>
    <mergeCell ref="W9:Y9"/>
    <mergeCell ref="Z9:AB9"/>
    <mergeCell ref="AC9:AC10"/>
  </mergeCells>
  <pageMargins left="0.19685039370078741" right="0.19685039370078741" top="0.74803149606299213" bottom="0.74803149606299213" header="0.31496062992125984" footer="0.31496062992125984"/>
  <pageSetup paperSize="8" scale="82" fitToWidth="2" orientation="landscape" copies="2" r:id="rId1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B59"/>
  <sheetViews>
    <sheetView tabSelected="1" zoomScale="90" zoomScaleNormal="90" zoomScaleSheetLayoutView="90" workbookViewId="0">
      <pane xSplit="2" ySplit="10" topLeftCell="M45" activePane="bottomRight" state="frozen"/>
      <selection pane="topRight" activeCell="C1" sqref="C1"/>
      <selection pane="bottomLeft" activeCell="A11" sqref="A11"/>
      <selection pane="bottomRight" activeCell="Y50" sqref="Y50"/>
    </sheetView>
  </sheetViews>
  <sheetFormatPr defaultColWidth="11.28515625" defaultRowHeight="15"/>
  <cols>
    <col min="1" max="1" width="4.7109375" style="2" customWidth="1"/>
    <col min="2" max="2" width="52.42578125" style="2" customWidth="1"/>
    <col min="3" max="22" width="15.140625" style="2" customWidth="1"/>
    <col min="23" max="24" width="15.140625" style="2" hidden="1" customWidth="1"/>
    <col min="25" max="25" width="15.140625" style="2" customWidth="1"/>
    <col min="26" max="26" width="15.140625" style="2" hidden="1" customWidth="1"/>
    <col min="27" max="28" width="15.140625" style="2" customWidth="1"/>
    <col min="29" max="30" width="11.28515625" style="2"/>
    <col min="31" max="31" width="16.85546875" style="2" customWidth="1"/>
    <col min="32" max="16384" width="11.28515625" style="2"/>
  </cols>
  <sheetData>
    <row r="1" spans="1:28" ht="30" customHeight="1">
      <c r="A1" s="62"/>
      <c r="B1" s="62" t="s">
        <v>102</v>
      </c>
      <c r="C1" s="24"/>
      <c r="D1" s="24"/>
      <c r="E1" s="24"/>
      <c r="F1" s="24"/>
      <c r="G1" s="24"/>
      <c r="H1" s="24"/>
      <c r="I1" s="24"/>
      <c r="J1" s="24"/>
      <c r="K1" s="24"/>
    </row>
    <row r="2" spans="1:28" ht="27" customHeight="1">
      <c r="A2" s="248" t="s">
        <v>60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50"/>
    </row>
    <row r="3" spans="1:28" ht="18.75">
      <c r="A3" s="251" t="s">
        <v>148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3"/>
    </row>
    <row r="4" spans="1:28" ht="18.75">
      <c r="A4" s="251" t="s">
        <v>83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3"/>
    </row>
    <row r="5" spans="1:28" ht="21">
      <c r="A5" s="254" t="s">
        <v>92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6"/>
    </row>
    <row r="6" spans="1:28" ht="15.75">
      <c r="A6" s="257" t="s">
        <v>87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9"/>
    </row>
    <row r="7" spans="1:28" s="3" customFormat="1" ht="11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/>
      <c r="T7" s="33">
        <v>19</v>
      </c>
      <c r="U7" s="33">
        <v>20</v>
      </c>
      <c r="V7" s="33">
        <v>21</v>
      </c>
      <c r="W7" s="33">
        <v>22</v>
      </c>
      <c r="X7" s="33">
        <v>23</v>
      </c>
      <c r="Y7" s="33">
        <v>24</v>
      </c>
      <c r="Z7" s="33">
        <v>25</v>
      </c>
      <c r="AA7" s="33">
        <v>26</v>
      </c>
    </row>
    <row r="8" spans="1:28" s="4" customFormat="1" ht="15.75">
      <c r="A8" s="235" t="s">
        <v>71</v>
      </c>
      <c r="B8" s="238" t="s">
        <v>61</v>
      </c>
      <c r="C8" s="238" t="s">
        <v>86</v>
      </c>
      <c r="D8" s="240" t="s">
        <v>103</v>
      </c>
      <c r="E8" s="242" t="s">
        <v>66</v>
      </c>
      <c r="F8" s="242"/>
      <c r="G8" s="242"/>
      <c r="H8" s="242"/>
      <c r="I8" s="242"/>
      <c r="J8" s="242"/>
      <c r="K8" s="242"/>
      <c r="L8" s="238" t="s">
        <v>82</v>
      </c>
      <c r="M8" s="238" t="s">
        <v>81</v>
      </c>
      <c r="N8" s="240" t="s">
        <v>84</v>
      </c>
      <c r="O8" s="242" t="s">
        <v>78</v>
      </c>
      <c r="P8" s="242"/>
      <c r="Q8" s="242"/>
      <c r="R8" s="242"/>
      <c r="S8" s="242"/>
      <c r="T8" s="242"/>
      <c r="U8" s="242"/>
      <c r="V8" s="242"/>
      <c r="W8" s="245" t="s">
        <v>75</v>
      </c>
      <c r="X8" s="245"/>
      <c r="Y8" s="241" t="s">
        <v>108</v>
      </c>
      <c r="Z8" s="232" t="s">
        <v>96</v>
      </c>
      <c r="AA8" s="232" t="s">
        <v>95</v>
      </c>
    </row>
    <row r="9" spans="1:28" s="5" customFormat="1" ht="15.75">
      <c r="A9" s="236"/>
      <c r="B9" s="239"/>
      <c r="C9" s="243"/>
      <c r="D9" s="240"/>
      <c r="E9" s="242" t="s">
        <v>67</v>
      </c>
      <c r="F9" s="242"/>
      <c r="G9" s="242"/>
      <c r="H9" s="242"/>
      <c r="I9" s="245" t="s">
        <v>63</v>
      </c>
      <c r="J9" s="245" t="s">
        <v>64</v>
      </c>
      <c r="K9" s="245" t="s">
        <v>65</v>
      </c>
      <c r="L9" s="243"/>
      <c r="M9" s="243"/>
      <c r="N9" s="240"/>
      <c r="O9" s="242" t="s">
        <v>67</v>
      </c>
      <c r="P9" s="242"/>
      <c r="Q9" s="242"/>
      <c r="R9" s="242"/>
      <c r="S9" s="83"/>
      <c r="T9" s="245" t="s">
        <v>63</v>
      </c>
      <c r="U9" s="245" t="s">
        <v>64</v>
      </c>
      <c r="V9" s="245" t="s">
        <v>65</v>
      </c>
      <c r="W9" s="245"/>
      <c r="X9" s="245"/>
      <c r="Y9" s="246"/>
      <c r="Z9" s="233"/>
      <c r="AA9" s="233"/>
    </row>
    <row r="10" spans="1:28" s="6" customFormat="1" ht="99.75" customHeight="1">
      <c r="A10" s="237"/>
      <c r="B10" s="239"/>
      <c r="C10" s="243"/>
      <c r="D10" s="241"/>
      <c r="E10" s="81" t="s">
        <v>79</v>
      </c>
      <c r="F10" s="117" t="s">
        <v>118</v>
      </c>
      <c r="G10" s="117" t="s">
        <v>69</v>
      </c>
      <c r="H10" s="117" t="s">
        <v>111</v>
      </c>
      <c r="I10" s="245"/>
      <c r="J10" s="245"/>
      <c r="K10" s="245"/>
      <c r="L10" s="244"/>
      <c r="M10" s="244"/>
      <c r="N10" s="240"/>
      <c r="O10" s="80" t="s">
        <v>79</v>
      </c>
      <c r="P10" s="80" t="s">
        <v>118</v>
      </c>
      <c r="Q10" s="80" t="s">
        <v>69</v>
      </c>
      <c r="R10" s="80" t="s">
        <v>70</v>
      </c>
      <c r="S10" s="93" t="s">
        <v>106</v>
      </c>
      <c r="T10" s="245"/>
      <c r="U10" s="245"/>
      <c r="V10" s="245"/>
      <c r="W10" s="83" t="s">
        <v>73</v>
      </c>
      <c r="X10" s="83" t="s">
        <v>74</v>
      </c>
      <c r="Y10" s="247"/>
      <c r="Z10" s="234"/>
      <c r="AA10" s="234"/>
    </row>
    <row r="11" spans="1:28" s="6" customFormat="1" ht="47.25">
      <c r="A11" s="121">
        <v>1</v>
      </c>
      <c r="B11" s="131" t="s">
        <v>149</v>
      </c>
      <c r="C11" s="113">
        <v>2026</v>
      </c>
      <c r="D11" s="90">
        <f>E11+F11</f>
        <v>13450.580000000002</v>
      </c>
      <c r="E11" s="133">
        <v>5911.31677841079</v>
      </c>
      <c r="F11" s="133">
        <v>7539.2632215892118</v>
      </c>
      <c r="G11" s="114"/>
      <c r="H11" s="114"/>
      <c r="I11" s="114"/>
      <c r="J11" s="114"/>
      <c r="K11" s="114"/>
      <c r="L11" s="119"/>
      <c r="M11" s="119"/>
      <c r="N11" s="115"/>
      <c r="O11" s="114"/>
      <c r="P11" s="114"/>
      <c r="Q11" s="114"/>
      <c r="R11" s="114"/>
      <c r="S11" s="93"/>
      <c r="T11" s="114"/>
      <c r="U11" s="114"/>
      <c r="V11" s="114"/>
      <c r="W11" s="113"/>
      <c r="X11" s="113"/>
      <c r="Y11" s="120">
        <v>13450.58</v>
      </c>
      <c r="Z11" s="116"/>
      <c r="AA11" s="116"/>
      <c r="AB11" s="6">
        <v>101</v>
      </c>
    </row>
    <row r="12" spans="1:28" s="6" customFormat="1" ht="47.25">
      <c r="A12" s="121">
        <v>2</v>
      </c>
      <c r="B12" s="131" t="s">
        <v>150</v>
      </c>
      <c r="C12" s="113">
        <v>2026</v>
      </c>
      <c r="D12" s="90">
        <f t="shared" ref="D12:D41" si="0">E12+F12</f>
        <v>2615.4800000000005</v>
      </c>
      <c r="E12" s="133">
        <v>1149.4620163292477</v>
      </c>
      <c r="F12" s="133">
        <v>1466.0179836707525</v>
      </c>
      <c r="G12" s="114"/>
      <c r="H12" s="114"/>
      <c r="I12" s="114"/>
      <c r="J12" s="114"/>
      <c r="K12" s="114"/>
      <c r="L12" s="119"/>
      <c r="M12" s="119"/>
      <c r="N12" s="115"/>
      <c r="O12" s="114"/>
      <c r="P12" s="114"/>
      <c r="Q12" s="114"/>
      <c r="R12" s="114"/>
      <c r="S12" s="93"/>
      <c r="T12" s="114"/>
      <c r="U12" s="114"/>
      <c r="V12" s="114"/>
      <c r="W12" s="113"/>
      <c r="X12" s="113"/>
      <c r="Y12" s="120">
        <v>60.59</v>
      </c>
      <c r="Z12" s="116"/>
      <c r="AA12" s="116"/>
      <c r="AB12" s="6">
        <v>103</v>
      </c>
    </row>
    <row r="13" spans="1:28" s="6" customFormat="1" ht="31.5">
      <c r="A13" s="121">
        <v>3</v>
      </c>
      <c r="B13" s="131" t="s">
        <v>151</v>
      </c>
      <c r="C13" s="113">
        <v>2026</v>
      </c>
      <c r="D13" s="90">
        <f t="shared" si="0"/>
        <v>553.88000000000011</v>
      </c>
      <c r="E13" s="133">
        <v>243.42148347700754</v>
      </c>
      <c r="F13" s="133">
        <v>310.45851652299251</v>
      </c>
      <c r="G13" s="114"/>
      <c r="H13" s="114"/>
      <c r="I13" s="114"/>
      <c r="J13" s="114"/>
      <c r="K13" s="114"/>
      <c r="L13" s="119"/>
      <c r="M13" s="119"/>
      <c r="N13" s="115"/>
      <c r="O13" s="114"/>
      <c r="P13" s="114"/>
      <c r="Q13" s="114"/>
      <c r="R13" s="114"/>
      <c r="S13" s="93"/>
      <c r="T13" s="114"/>
      <c r="U13" s="114"/>
      <c r="V13" s="114"/>
      <c r="W13" s="113"/>
      <c r="X13" s="113"/>
      <c r="Y13" s="120">
        <v>553.88</v>
      </c>
      <c r="Z13" s="116"/>
      <c r="AA13" s="116"/>
      <c r="AB13" s="6">
        <v>104</v>
      </c>
    </row>
    <row r="14" spans="1:28" s="6" customFormat="1" ht="47.25">
      <c r="A14" s="121">
        <v>4</v>
      </c>
      <c r="B14" s="131" t="s">
        <v>152</v>
      </c>
      <c r="C14" s="113">
        <v>2026</v>
      </c>
      <c r="D14" s="90">
        <f t="shared" si="0"/>
        <v>1511.4700000000003</v>
      </c>
      <c r="E14" s="133">
        <v>664.26711495448933</v>
      </c>
      <c r="F14" s="133">
        <v>847.20288504551081</v>
      </c>
      <c r="G14" s="114"/>
      <c r="H14" s="114"/>
      <c r="I14" s="114"/>
      <c r="J14" s="114"/>
      <c r="K14" s="114"/>
      <c r="L14" s="119"/>
      <c r="M14" s="119"/>
      <c r="N14" s="115"/>
      <c r="O14" s="114"/>
      <c r="P14" s="114"/>
      <c r="Q14" s="114"/>
      <c r="R14" s="114"/>
      <c r="S14" s="93"/>
      <c r="T14" s="114"/>
      <c r="U14" s="114"/>
      <c r="V14" s="114"/>
      <c r="W14" s="113"/>
      <c r="X14" s="113"/>
      <c r="Y14" s="120">
        <v>1511.47</v>
      </c>
      <c r="Z14" s="116"/>
      <c r="AA14" s="116"/>
      <c r="AB14" s="6">
        <v>105</v>
      </c>
    </row>
    <row r="15" spans="1:28" s="6" customFormat="1" ht="47.25">
      <c r="A15" s="121">
        <v>5</v>
      </c>
      <c r="B15" s="131" t="s">
        <v>153</v>
      </c>
      <c r="C15" s="113">
        <v>2026</v>
      </c>
      <c r="D15" s="90">
        <f t="shared" si="0"/>
        <v>2296.5700000000006</v>
      </c>
      <c r="E15" s="133">
        <v>1009.3061246277014</v>
      </c>
      <c r="F15" s="133">
        <v>1287.263875372299</v>
      </c>
      <c r="G15" s="114"/>
      <c r="H15" s="114"/>
      <c r="I15" s="114"/>
      <c r="J15" s="114"/>
      <c r="K15" s="114"/>
      <c r="L15" s="119"/>
      <c r="M15" s="119"/>
      <c r="N15" s="115"/>
      <c r="O15" s="114"/>
      <c r="P15" s="114"/>
      <c r="Q15" s="114"/>
      <c r="R15" s="114"/>
      <c r="S15" s="93"/>
      <c r="T15" s="114"/>
      <c r="U15" s="114"/>
      <c r="V15" s="114"/>
      <c r="W15" s="113"/>
      <c r="X15" s="113"/>
      <c r="Y15" s="120">
        <v>62.95</v>
      </c>
      <c r="Z15" s="116"/>
      <c r="AA15" s="116"/>
      <c r="AB15" s="6">
        <v>106</v>
      </c>
    </row>
    <row r="16" spans="1:28" s="6" customFormat="1" ht="47.25">
      <c r="A16" s="121">
        <v>6</v>
      </c>
      <c r="B16" s="131" t="s">
        <v>154</v>
      </c>
      <c r="C16" s="113">
        <v>2026</v>
      </c>
      <c r="D16" s="90">
        <f t="shared" si="0"/>
        <v>2854.7700000000004</v>
      </c>
      <c r="E16" s="133">
        <v>1254.6261796520128</v>
      </c>
      <c r="F16" s="133">
        <v>1600.1438203479875</v>
      </c>
      <c r="G16" s="114"/>
      <c r="H16" s="114"/>
      <c r="I16" s="114"/>
      <c r="J16" s="114"/>
      <c r="K16" s="114"/>
      <c r="L16" s="119"/>
      <c r="M16" s="119"/>
      <c r="N16" s="115"/>
      <c r="O16" s="114"/>
      <c r="P16" s="114"/>
      <c r="Q16" s="114"/>
      <c r="R16" s="114"/>
      <c r="S16" s="93"/>
      <c r="T16" s="114"/>
      <c r="U16" s="114"/>
      <c r="V16" s="114"/>
      <c r="W16" s="113"/>
      <c r="X16" s="113"/>
      <c r="Y16" s="120">
        <v>65.45</v>
      </c>
      <c r="Z16" s="116"/>
      <c r="AA16" s="116"/>
      <c r="AB16" s="6">
        <v>107</v>
      </c>
    </row>
    <row r="17" spans="1:28" s="6" customFormat="1" ht="31.5">
      <c r="A17" s="121">
        <v>7</v>
      </c>
      <c r="B17" s="131" t="s">
        <v>155</v>
      </c>
      <c r="C17" s="113">
        <v>2026</v>
      </c>
      <c r="D17" s="90">
        <f t="shared" si="0"/>
        <v>554.43000000000006</v>
      </c>
      <c r="E17" s="133">
        <v>243.66319976196519</v>
      </c>
      <c r="F17" s="133">
        <v>310.76680023803482</v>
      </c>
      <c r="G17" s="114"/>
      <c r="H17" s="114"/>
      <c r="I17" s="114"/>
      <c r="J17" s="114"/>
      <c r="K17" s="114"/>
      <c r="L17" s="119"/>
      <c r="M17" s="119"/>
      <c r="N17" s="115"/>
      <c r="O17" s="114"/>
      <c r="P17" s="114"/>
      <c r="Q17" s="114"/>
      <c r="R17" s="114"/>
      <c r="S17" s="93"/>
      <c r="T17" s="114"/>
      <c r="U17" s="114"/>
      <c r="V17" s="114"/>
      <c r="W17" s="113"/>
      <c r="X17" s="113"/>
      <c r="Y17" s="120">
        <v>554.42999999999995</v>
      </c>
      <c r="Z17" s="116"/>
      <c r="AA17" s="116"/>
      <c r="AB17" s="6">
        <v>108</v>
      </c>
    </row>
    <row r="18" spans="1:28" s="6" customFormat="1" ht="31.5">
      <c r="A18" s="121">
        <v>8</v>
      </c>
      <c r="B18" s="131" t="s">
        <v>156</v>
      </c>
      <c r="C18" s="113">
        <v>2026</v>
      </c>
      <c r="D18" s="90">
        <f t="shared" si="0"/>
        <v>220.10000000000002</v>
      </c>
      <c r="E18" s="133">
        <v>96.730462398514774</v>
      </c>
      <c r="F18" s="133">
        <v>123.36953760148525</v>
      </c>
      <c r="G18" s="114"/>
      <c r="H18" s="114"/>
      <c r="I18" s="114"/>
      <c r="J18" s="114"/>
      <c r="K18" s="114"/>
      <c r="L18" s="119"/>
      <c r="M18" s="119"/>
      <c r="N18" s="165">
        <v>220.10000000000002</v>
      </c>
      <c r="O18" s="82">
        <v>96.730462398514774</v>
      </c>
      <c r="P18" s="82">
        <v>123.36953760148525</v>
      </c>
      <c r="Q18" s="159"/>
      <c r="R18" s="159"/>
      <c r="S18" s="92">
        <v>45684</v>
      </c>
      <c r="T18" s="159"/>
      <c r="U18" s="159"/>
      <c r="V18" s="159"/>
      <c r="W18" s="158"/>
      <c r="X18" s="158"/>
      <c r="Y18" s="84">
        <v>220.1</v>
      </c>
      <c r="Z18" s="155"/>
      <c r="AA18" s="155"/>
      <c r="AB18" s="6">
        <v>109</v>
      </c>
    </row>
    <row r="19" spans="1:28" s="6" customFormat="1" ht="47.25">
      <c r="A19" s="121">
        <v>9</v>
      </c>
      <c r="B19" s="131" t="s">
        <v>157</v>
      </c>
      <c r="C19" s="113">
        <v>2026</v>
      </c>
      <c r="D19" s="90">
        <f t="shared" si="0"/>
        <v>2361.5500000000002</v>
      </c>
      <c r="E19" s="133">
        <v>1037.863804985064</v>
      </c>
      <c r="F19" s="133">
        <v>1323.6861950149364</v>
      </c>
      <c r="G19" s="114"/>
      <c r="H19" s="114"/>
      <c r="I19" s="114"/>
      <c r="J19" s="114"/>
      <c r="K19" s="114"/>
      <c r="L19" s="119"/>
      <c r="M19" s="119"/>
      <c r="N19" s="156"/>
      <c r="O19" s="159"/>
      <c r="P19" s="159"/>
      <c r="Q19" s="159"/>
      <c r="R19" s="159"/>
      <c r="S19" s="93"/>
      <c r="T19" s="159"/>
      <c r="U19" s="159"/>
      <c r="V19" s="159"/>
      <c r="W19" s="158"/>
      <c r="X19" s="158"/>
      <c r="Y19" s="160">
        <v>2361.5500000000002</v>
      </c>
      <c r="Z19" s="155"/>
      <c r="AA19" s="155"/>
      <c r="AB19" s="6">
        <v>110</v>
      </c>
    </row>
    <row r="20" spans="1:28" s="6" customFormat="1" ht="31.5">
      <c r="A20" s="121">
        <v>10</v>
      </c>
      <c r="B20" s="131" t="s">
        <v>158</v>
      </c>
      <c r="C20" s="113">
        <v>2026</v>
      </c>
      <c r="D20" s="90">
        <f t="shared" si="0"/>
        <v>652.84000000000015</v>
      </c>
      <c r="E20" s="133">
        <v>286.91283540320939</v>
      </c>
      <c r="F20" s="133">
        <v>365.9271645967907</v>
      </c>
      <c r="G20" s="114"/>
      <c r="H20" s="114"/>
      <c r="I20" s="114"/>
      <c r="J20" s="114"/>
      <c r="K20" s="114"/>
      <c r="L20" s="119"/>
      <c r="M20" s="119"/>
      <c r="N20" s="156"/>
      <c r="O20" s="159"/>
      <c r="P20" s="159"/>
      <c r="Q20" s="159"/>
      <c r="R20" s="159"/>
      <c r="S20" s="93"/>
      <c r="T20" s="159"/>
      <c r="U20" s="159"/>
      <c r="V20" s="159"/>
      <c r="W20" s="158"/>
      <c r="X20" s="158"/>
      <c r="Y20" s="160">
        <v>652.84</v>
      </c>
      <c r="Z20" s="155"/>
      <c r="AA20" s="155"/>
      <c r="AB20" s="6">
        <v>111</v>
      </c>
    </row>
    <row r="21" spans="1:28" s="6" customFormat="1" ht="47.25">
      <c r="A21" s="121">
        <v>11</v>
      </c>
      <c r="B21" s="131" t="s">
        <v>159</v>
      </c>
      <c r="C21" s="113">
        <v>2026</v>
      </c>
      <c r="D21" s="90">
        <f t="shared" si="0"/>
        <v>552.13</v>
      </c>
      <c r="E21" s="133">
        <v>552.13</v>
      </c>
      <c r="F21" s="133"/>
      <c r="G21" s="114"/>
      <c r="H21" s="114"/>
      <c r="I21" s="114"/>
      <c r="J21" s="114"/>
      <c r="K21" s="114"/>
      <c r="L21" s="119"/>
      <c r="M21" s="119"/>
      <c r="N21" s="156"/>
      <c r="O21" s="159"/>
      <c r="P21" s="159"/>
      <c r="Q21" s="159"/>
      <c r="R21" s="159"/>
      <c r="S21" s="93"/>
      <c r="T21" s="159"/>
      <c r="U21" s="159"/>
      <c r="V21" s="159"/>
      <c r="W21" s="158"/>
      <c r="X21" s="158"/>
      <c r="Y21" s="160">
        <v>552.13</v>
      </c>
      <c r="Z21" s="155"/>
      <c r="AA21" s="155"/>
      <c r="AB21" s="6">
        <v>112</v>
      </c>
    </row>
    <row r="22" spans="1:28" s="6" customFormat="1" ht="47.25">
      <c r="A22" s="121">
        <v>12</v>
      </c>
      <c r="B22" s="131" t="s">
        <v>160</v>
      </c>
      <c r="C22" s="113">
        <v>2026</v>
      </c>
      <c r="D22" s="90">
        <f t="shared" si="0"/>
        <v>1513.52</v>
      </c>
      <c r="E22" s="133">
        <v>1513.52</v>
      </c>
      <c r="F22" s="133"/>
      <c r="G22" s="114"/>
      <c r="H22" s="114"/>
      <c r="I22" s="114"/>
      <c r="J22" s="114"/>
      <c r="K22" s="114"/>
      <c r="L22" s="119"/>
      <c r="M22" s="119"/>
      <c r="N22" s="156"/>
      <c r="O22" s="159"/>
      <c r="P22" s="159"/>
      <c r="Q22" s="159"/>
      <c r="R22" s="159"/>
      <c r="S22" s="93"/>
      <c r="T22" s="159"/>
      <c r="U22" s="159"/>
      <c r="V22" s="159"/>
      <c r="W22" s="158"/>
      <c r="X22" s="158"/>
      <c r="Y22" s="160">
        <v>1513.52</v>
      </c>
      <c r="Z22" s="155"/>
      <c r="AA22" s="155"/>
      <c r="AB22" s="6">
        <v>113</v>
      </c>
    </row>
    <row r="23" spans="1:28" s="6" customFormat="1" ht="47.25">
      <c r="A23" s="121">
        <v>13</v>
      </c>
      <c r="B23" s="131" t="s">
        <v>161</v>
      </c>
      <c r="C23" s="113">
        <v>2026</v>
      </c>
      <c r="D23" s="90">
        <f t="shared" si="0"/>
        <v>1111.6099999999999</v>
      </c>
      <c r="E23" s="133">
        <v>1111.6099999999999</v>
      </c>
      <c r="F23" s="133"/>
      <c r="G23" s="114"/>
      <c r="H23" s="114"/>
      <c r="I23" s="114"/>
      <c r="J23" s="114"/>
      <c r="K23" s="114"/>
      <c r="L23" s="119"/>
      <c r="M23" s="119"/>
      <c r="N23" s="156"/>
      <c r="O23" s="159"/>
      <c r="P23" s="159"/>
      <c r="Q23" s="159"/>
      <c r="R23" s="159"/>
      <c r="S23" s="93"/>
      <c r="T23" s="159"/>
      <c r="U23" s="159"/>
      <c r="V23" s="159"/>
      <c r="W23" s="158"/>
      <c r="X23" s="158"/>
      <c r="Y23" s="160">
        <v>1111.6099999999999</v>
      </c>
      <c r="Z23" s="155"/>
      <c r="AA23" s="155"/>
      <c r="AB23" s="6">
        <v>114</v>
      </c>
    </row>
    <row r="24" spans="1:28" s="6" customFormat="1" ht="31.5">
      <c r="A24" s="121">
        <v>14</v>
      </c>
      <c r="B24" s="131" t="s">
        <v>162</v>
      </c>
      <c r="C24" s="113">
        <v>2026</v>
      </c>
      <c r="D24" s="90">
        <f t="shared" si="0"/>
        <v>522.16</v>
      </c>
      <c r="E24" s="133">
        <v>522.16</v>
      </c>
      <c r="F24" s="133"/>
      <c r="G24" s="114"/>
      <c r="H24" s="114"/>
      <c r="I24" s="114"/>
      <c r="J24" s="114"/>
      <c r="K24" s="114"/>
      <c r="L24" s="119"/>
      <c r="M24" s="119"/>
      <c r="N24" s="156"/>
      <c r="O24" s="159"/>
      <c r="P24" s="159"/>
      <c r="Q24" s="159"/>
      <c r="R24" s="159"/>
      <c r="S24" s="93"/>
      <c r="T24" s="159"/>
      <c r="U24" s="159"/>
      <c r="V24" s="159"/>
      <c r="W24" s="158"/>
      <c r="X24" s="158"/>
      <c r="Y24" s="160">
        <v>522.16</v>
      </c>
      <c r="Z24" s="155"/>
      <c r="AA24" s="155"/>
      <c r="AB24" s="6">
        <v>115</v>
      </c>
    </row>
    <row r="25" spans="1:28" s="6" customFormat="1" ht="31.5">
      <c r="A25" s="121">
        <v>15</v>
      </c>
      <c r="B25" s="131" t="s">
        <v>163</v>
      </c>
      <c r="C25" s="113">
        <v>2026</v>
      </c>
      <c r="D25" s="90">
        <f t="shared" si="0"/>
        <v>401.55</v>
      </c>
      <c r="E25" s="133">
        <v>401.55</v>
      </c>
      <c r="F25" s="133"/>
      <c r="G25" s="114"/>
      <c r="H25" s="114"/>
      <c r="I25" s="114"/>
      <c r="J25" s="114"/>
      <c r="K25" s="114"/>
      <c r="L25" s="119"/>
      <c r="M25" s="119"/>
      <c r="N25" s="156"/>
      <c r="O25" s="159"/>
      <c r="P25" s="159"/>
      <c r="Q25" s="159"/>
      <c r="R25" s="159"/>
      <c r="S25" s="93"/>
      <c r="T25" s="159"/>
      <c r="U25" s="159"/>
      <c r="V25" s="159"/>
      <c r="W25" s="158"/>
      <c r="X25" s="158"/>
      <c r="Y25" s="160">
        <v>401.55</v>
      </c>
      <c r="Z25" s="155"/>
      <c r="AA25" s="155"/>
      <c r="AB25" s="6">
        <v>116</v>
      </c>
    </row>
    <row r="26" spans="1:28" s="6" customFormat="1" ht="31.5">
      <c r="A26" s="121">
        <v>16</v>
      </c>
      <c r="B26" s="131" t="s">
        <v>164</v>
      </c>
      <c r="C26" s="113">
        <v>2026</v>
      </c>
      <c r="D26" s="90">
        <f t="shared" si="0"/>
        <v>978.86</v>
      </c>
      <c r="E26" s="133">
        <v>978.86</v>
      </c>
      <c r="F26" s="133"/>
      <c r="G26" s="114"/>
      <c r="H26" s="114"/>
      <c r="I26" s="114"/>
      <c r="J26" s="114"/>
      <c r="K26" s="114"/>
      <c r="L26" s="119"/>
      <c r="M26" s="119"/>
      <c r="N26" s="156"/>
      <c r="O26" s="159"/>
      <c r="P26" s="159"/>
      <c r="Q26" s="159"/>
      <c r="R26" s="159"/>
      <c r="S26" s="93"/>
      <c r="T26" s="159"/>
      <c r="U26" s="159"/>
      <c r="V26" s="159"/>
      <c r="W26" s="158"/>
      <c r="X26" s="158"/>
      <c r="Y26" s="160">
        <v>978.86</v>
      </c>
      <c r="Z26" s="155"/>
      <c r="AA26" s="155"/>
      <c r="AB26" s="6">
        <v>117</v>
      </c>
    </row>
    <row r="27" spans="1:28" s="6" customFormat="1" ht="31.5">
      <c r="A27" s="121">
        <v>17</v>
      </c>
      <c r="B27" s="131" t="s">
        <v>165</v>
      </c>
      <c r="C27" s="113">
        <v>2026</v>
      </c>
      <c r="D27" s="90">
        <f t="shared" si="0"/>
        <v>781.12</v>
      </c>
      <c r="E27" s="133">
        <v>781.12</v>
      </c>
      <c r="F27" s="133"/>
      <c r="G27" s="114"/>
      <c r="H27" s="114"/>
      <c r="I27" s="114"/>
      <c r="J27" s="114"/>
      <c r="K27" s="114"/>
      <c r="L27" s="119"/>
      <c r="M27" s="119"/>
      <c r="N27" s="156"/>
      <c r="O27" s="159"/>
      <c r="P27" s="159"/>
      <c r="Q27" s="159"/>
      <c r="R27" s="159"/>
      <c r="S27" s="93"/>
      <c r="T27" s="159"/>
      <c r="U27" s="159"/>
      <c r="V27" s="159"/>
      <c r="W27" s="158"/>
      <c r="X27" s="158"/>
      <c r="Y27" s="160">
        <v>781.12</v>
      </c>
      <c r="Z27" s="155"/>
      <c r="AA27" s="155"/>
      <c r="AB27" s="6">
        <v>118</v>
      </c>
    </row>
    <row r="28" spans="1:28" s="6" customFormat="1" ht="31.5">
      <c r="A28" s="121">
        <v>18</v>
      </c>
      <c r="B28" s="131" t="s">
        <v>166</v>
      </c>
      <c r="C28" s="113">
        <v>2026</v>
      </c>
      <c r="D28" s="90">
        <f t="shared" si="0"/>
        <v>667.21</v>
      </c>
      <c r="E28" s="133">
        <v>667.21</v>
      </c>
      <c r="F28" s="133"/>
      <c r="G28" s="114"/>
      <c r="H28" s="114"/>
      <c r="I28" s="114"/>
      <c r="J28" s="114"/>
      <c r="K28" s="114"/>
      <c r="L28" s="119"/>
      <c r="M28" s="119"/>
      <c r="N28" s="156"/>
      <c r="O28" s="159"/>
      <c r="P28" s="159"/>
      <c r="Q28" s="159"/>
      <c r="R28" s="159"/>
      <c r="S28" s="93"/>
      <c r="T28" s="159"/>
      <c r="U28" s="159"/>
      <c r="V28" s="159"/>
      <c r="W28" s="158"/>
      <c r="X28" s="158"/>
      <c r="Y28" s="160">
        <v>667.21</v>
      </c>
      <c r="Z28" s="155"/>
      <c r="AA28" s="155"/>
      <c r="AB28" s="6">
        <v>119</v>
      </c>
    </row>
    <row r="29" spans="1:28" s="6" customFormat="1" ht="31.5">
      <c r="A29" s="121">
        <v>19</v>
      </c>
      <c r="B29" s="131" t="s">
        <v>167</v>
      </c>
      <c r="C29" s="113">
        <v>2026</v>
      </c>
      <c r="D29" s="90">
        <f t="shared" si="0"/>
        <v>448.5</v>
      </c>
      <c r="E29" s="133">
        <v>448.5</v>
      </c>
      <c r="F29" s="133"/>
      <c r="G29" s="114"/>
      <c r="H29" s="114"/>
      <c r="I29" s="114"/>
      <c r="J29" s="114"/>
      <c r="K29" s="114"/>
      <c r="L29" s="119"/>
      <c r="M29" s="119"/>
      <c r="N29" s="156"/>
      <c r="O29" s="159"/>
      <c r="P29" s="159"/>
      <c r="Q29" s="159"/>
      <c r="R29" s="159"/>
      <c r="S29" s="93"/>
      <c r="T29" s="159"/>
      <c r="U29" s="159"/>
      <c r="V29" s="159"/>
      <c r="W29" s="158"/>
      <c r="X29" s="158"/>
      <c r="Y29" s="160">
        <v>448.5</v>
      </c>
      <c r="Z29" s="155"/>
      <c r="AA29" s="155"/>
      <c r="AB29" s="6">
        <v>120</v>
      </c>
    </row>
    <row r="30" spans="1:28" s="6" customFormat="1" ht="31.5">
      <c r="A30" s="121">
        <v>20</v>
      </c>
      <c r="B30" s="131" t="s">
        <v>168</v>
      </c>
      <c r="C30" s="113">
        <v>2026</v>
      </c>
      <c r="D30" s="90">
        <f t="shared" si="0"/>
        <v>501.27</v>
      </c>
      <c r="E30" s="113">
        <v>501.27</v>
      </c>
      <c r="F30" s="113"/>
      <c r="G30" s="114"/>
      <c r="H30" s="114"/>
      <c r="I30" s="114"/>
      <c r="J30" s="114"/>
      <c r="K30" s="114"/>
      <c r="L30" s="119"/>
      <c r="M30" s="119"/>
      <c r="N30" s="156"/>
      <c r="O30" s="159"/>
      <c r="P30" s="159"/>
      <c r="Q30" s="159"/>
      <c r="R30" s="159"/>
      <c r="S30" s="93"/>
      <c r="T30" s="159"/>
      <c r="U30" s="159"/>
      <c r="V30" s="159"/>
      <c r="W30" s="158"/>
      <c r="X30" s="158"/>
      <c r="Y30" s="160">
        <v>501.27</v>
      </c>
      <c r="Z30" s="155"/>
      <c r="AA30" s="155"/>
      <c r="AB30" s="6">
        <v>121</v>
      </c>
    </row>
    <row r="31" spans="1:28" s="6" customFormat="1" ht="31.5">
      <c r="A31" s="121">
        <v>21</v>
      </c>
      <c r="B31" s="131" t="s">
        <v>169</v>
      </c>
      <c r="C31" s="113">
        <v>2026</v>
      </c>
      <c r="D31" s="90">
        <f t="shared" si="0"/>
        <v>1078.1300000000001</v>
      </c>
      <c r="E31" s="113">
        <v>1078.1300000000001</v>
      </c>
      <c r="F31" s="113"/>
      <c r="G31" s="114"/>
      <c r="H31" s="114"/>
      <c r="I31" s="114"/>
      <c r="J31" s="114"/>
      <c r="K31" s="114"/>
      <c r="L31" s="119"/>
      <c r="M31" s="119"/>
      <c r="N31" s="156"/>
      <c r="O31" s="159"/>
      <c r="P31" s="159"/>
      <c r="Q31" s="159"/>
      <c r="R31" s="159"/>
      <c r="S31" s="93"/>
      <c r="T31" s="159"/>
      <c r="U31" s="159"/>
      <c r="V31" s="159"/>
      <c r="W31" s="158"/>
      <c r="X31" s="158"/>
      <c r="Y31" s="160">
        <v>1078.1300000000001</v>
      </c>
      <c r="Z31" s="155"/>
      <c r="AA31" s="155"/>
      <c r="AB31" s="6">
        <v>122</v>
      </c>
    </row>
    <row r="32" spans="1:28" s="6" customFormat="1" ht="31.5">
      <c r="A32" s="121">
        <v>22</v>
      </c>
      <c r="B32" s="131" t="s">
        <v>170</v>
      </c>
      <c r="C32" s="113">
        <v>2026</v>
      </c>
      <c r="D32" s="90">
        <f t="shared" si="0"/>
        <v>1373.06</v>
      </c>
      <c r="E32" s="113">
        <v>1373.06</v>
      </c>
      <c r="F32" s="113"/>
      <c r="G32" s="114"/>
      <c r="H32" s="114"/>
      <c r="I32" s="114"/>
      <c r="J32" s="114"/>
      <c r="K32" s="114"/>
      <c r="L32" s="119"/>
      <c r="M32" s="119"/>
      <c r="N32" s="156"/>
      <c r="O32" s="159"/>
      <c r="P32" s="159"/>
      <c r="Q32" s="159"/>
      <c r="R32" s="159"/>
      <c r="S32" s="93"/>
      <c r="T32" s="159"/>
      <c r="U32" s="159"/>
      <c r="V32" s="159"/>
      <c r="W32" s="158"/>
      <c r="X32" s="158"/>
      <c r="Y32" s="160">
        <v>1373.06</v>
      </c>
      <c r="Z32" s="155"/>
      <c r="AA32" s="155"/>
      <c r="AB32" s="6">
        <v>123</v>
      </c>
    </row>
    <row r="33" spans="1:28" s="6" customFormat="1" ht="39.75" customHeight="1">
      <c r="A33" s="121">
        <v>23</v>
      </c>
      <c r="B33" s="131" t="s">
        <v>171</v>
      </c>
      <c r="C33" s="113">
        <v>2026</v>
      </c>
      <c r="D33" s="90">
        <f t="shared" si="0"/>
        <v>1132.44</v>
      </c>
      <c r="E33" s="113">
        <v>1132.44</v>
      </c>
      <c r="F33" s="113"/>
      <c r="G33" s="114"/>
      <c r="H33" s="114"/>
      <c r="I33" s="114"/>
      <c r="J33" s="114"/>
      <c r="K33" s="114"/>
      <c r="L33" s="119"/>
      <c r="M33" s="119"/>
      <c r="N33" s="156"/>
      <c r="O33" s="159"/>
      <c r="P33" s="159"/>
      <c r="Q33" s="159"/>
      <c r="R33" s="159"/>
      <c r="S33" s="93"/>
      <c r="T33" s="159"/>
      <c r="U33" s="159"/>
      <c r="V33" s="159"/>
      <c r="W33" s="158"/>
      <c r="X33" s="158"/>
      <c r="Y33" s="160">
        <v>1132.44</v>
      </c>
      <c r="Z33" s="155"/>
      <c r="AA33" s="155"/>
      <c r="AB33" s="6">
        <v>124</v>
      </c>
    </row>
    <row r="34" spans="1:28" s="6" customFormat="1" ht="63">
      <c r="A34" s="121">
        <v>24</v>
      </c>
      <c r="B34" s="131" t="s">
        <v>172</v>
      </c>
      <c r="C34" s="113">
        <v>2026</v>
      </c>
      <c r="D34" s="90">
        <f t="shared" si="0"/>
        <v>198.35</v>
      </c>
      <c r="E34" s="113">
        <v>198.35</v>
      </c>
      <c r="F34" s="113"/>
      <c r="G34" s="114"/>
      <c r="H34" s="114"/>
      <c r="I34" s="114"/>
      <c r="J34" s="114"/>
      <c r="K34" s="114"/>
      <c r="L34" s="119"/>
      <c r="M34" s="119"/>
      <c r="N34" s="156"/>
      <c r="O34" s="159"/>
      <c r="P34" s="159"/>
      <c r="Q34" s="159"/>
      <c r="R34" s="159"/>
      <c r="S34" s="93"/>
      <c r="T34" s="159"/>
      <c r="U34" s="159"/>
      <c r="V34" s="159"/>
      <c r="W34" s="158"/>
      <c r="X34" s="158"/>
      <c r="Y34" s="160">
        <v>198.35</v>
      </c>
      <c r="Z34" s="155"/>
      <c r="AA34" s="155"/>
      <c r="AB34" s="6">
        <v>125</v>
      </c>
    </row>
    <row r="35" spans="1:28" s="6" customFormat="1" ht="47.25">
      <c r="A35" s="121">
        <v>25</v>
      </c>
      <c r="B35" s="131" t="s">
        <v>173</v>
      </c>
      <c r="C35" s="113">
        <v>2026</v>
      </c>
      <c r="D35" s="90">
        <f t="shared" si="0"/>
        <v>600.96</v>
      </c>
      <c r="E35" s="113">
        <v>600.96</v>
      </c>
      <c r="F35" s="113"/>
      <c r="G35" s="114"/>
      <c r="H35" s="114"/>
      <c r="I35" s="114"/>
      <c r="J35" s="114"/>
      <c r="K35" s="114"/>
      <c r="L35" s="119"/>
      <c r="M35" s="119"/>
      <c r="N35" s="156"/>
      <c r="O35" s="159"/>
      <c r="P35" s="159"/>
      <c r="Q35" s="159"/>
      <c r="R35" s="159"/>
      <c r="S35" s="93"/>
      <c r="T35" s="159"/>
      <c r="U35" s="159"/>
      <c r="V35" s="159"/>
      <c r="W35" s="158"/>
      <c r="X35" s="158"/>
      <c r="Y35" s="160">
        <v>600.96</v>
      </c>
      <c r="Z35" s="155"/>
      <c r="AA35" s="155"/>
      <c r="AB35" s="6">
        <v>126</v>
      </c>
    </row>
    <row r="36" spans="1:28" s="6" customFormat="1" ht="47.25">
      <c r="A36" s="121">
        <v>26</v>
      </c>
      <c r="B36" s="131" t="s">
        <v>174</v>
      </c>
      <c r="C36" s="113">
        <v>2026</v>
      </c>
      <c r="D36" s="90">
        <f t="shared" si="0"/>
        <v>514.30999999999995</v>
      </c>
      <c r="E36" s="113">
        <v>514.30999999999995</v>
      </c>
      <c r="F36" s="113"/>
      <c r="G36" s="114"/>
      <c r="H36" s="114"/>
      <c r="I36" s="114"/>
      <c r="J36" s="114"/>
      <c r="K36" s="114"/>
      <c r="L36" s="119"/>
      <c r="M36" s="119"/>
      <c r="N36" s="156"/>
      <c r="O36" s="159"/>
      <c r="P36" s="159"/>
      <c r="Q36" s="159"/>
      <c r="R36" s="159"/>
      <c r="S36" s="93"/>
      <c r="T36" s="159"/>
      <c r="U36" s="159"/>
      <c r="V36" s="159"/>
      <c r="W36" s="158"/>
      <c r="X36" s="158"/>
      <c r="Y36" s="160">
        <v>514.30999999999995</v>
      </c>
      <c r="Z36" s="155"/>
      <c r="AA36" s="155"/>
      <c r="AB36" s="6">
        <v>127</v>
      </c>
    </row>
    <row r="37" spans="1:28" s="6" customFormat="1" ht="47.25">
      <c r="A37" s="121">
        <v>27</v>
      </c>
      <c r="B37" s="131" t="s">
        <v>175</v>
      </c>
      <c r="C37" s="113">
        <v>2026</v>
      </c>
      <c r="D37" s="90">
        <f t="shared" si="0"/>
        <v>1097.72</v>
      </c>
      <c r="E37" s="113">
        <v>1097.72</v>
      </c>
      <c r="F37" s="113"/>
      <c r="G37" s="114"/>
      <c r="H37" s="114"/>
      <c r="I37" s="114"/>
      <c r="J37" s="114"/>
      <c r="K37" s="114"/>
      <c r="L37" s="119"/>
      <c r="M37" s="119"/>
      <c r="N37" s="156">
        <v>1097.72</v>
      </c>
      <c r="O37" s="159">
        <v>1097.72</v>
      </c>
      <c r="P37" s="159"/>
      <c r="Q37" s="159"/>
      <c r="R37" s="159"/>
      <c r="S37" s="92">
        <v>46009</v>
      </c>
      <c r="T37" s="159"/>
      <c r="U37" s="159"/>
      <c r="V37" s="159"/>
      <c r="W37" s="158"/>
      <c r="X37" s="158"/>
      <c r="Y37" s="160">
        <v>1097.72</v>
      </c>
      <c r="Z37" s="155"/>
      <c r="AA37" s="155"/>
      <c r="AB37" s="6">
        <v>128</v>
      </c>
    </row>
    <row r="38" spans="1:28" s="6" customFormat="1" ht="63">
      <c r="A38" s="121">
        <v>28</v>
      </c>
      <c r="B38" s="131" t="s">
        <v>176</v>
      </c>
      <c r="C38" s="113">
        <v>2026</v>
      </c>
      <c r="D38" s="90">
        <f t="shared" si="0"/>
        <v>9001.91</v>
      </c>
      <c r="E38" s="113">
        <v>9001.91</v>
      </c>
      <c r="F38" s="113"/>
      <c r="G38" s="114"/>
      <c r="H38" s="114"/>
      <c r="I38" s="114"/>
      <c r="J38" s="114"/>
      <c r="K38" s="114"/>
      <c r="L38" s="119"/>
      <c r="M38" s="119"/>
      <c r="N38" s="156"/>
      <c r="O38" s="159"/>
      <c r="P38" s="159"/>
      <c r="Q38" s="159"/>
      <c r="R38" s="159"/>
      <c r="S38" s="93"/>
      <c r="T38" s="159"/>
      <c r="U38" s="159"/>
      <c r="V38" s="159"/>
      <c r="W38" s="158"/>
      <c r="X38" s="158"/>
      <c r="Y38" s="160">
        <v>9001.91</v>
      </c>
      <c r="Z38" s="155"/>
      <c r="AA38" s="155"/>
      <c r="AB38" s="6">
        <v>129</v>
      </c>
    </row>
    <row r="39" spans="1:28" s="6" customFormat="1" ht="47.25">
      <c r="A39" s="121">
        <v>29</v>
      </c>
      <c r="B39" s="131" t="s">
        <v>177</v>
      </c>
      <c r="C39" s="113">
        <v>2026</v>
      </c>
      <c r="D39" s="90">
        <f t="shared" si="0"/>
        <v>275.22000000000003</v>
      </c>
      <c r="E39" s="113">
        <v>275.22000000000003</v>
      </c>
      <c r="F39" s="113"/>
      <c r="G39" s="114"/>
      <c r="H39" s="114"/>
      <c r="I39" s="114"/>
      <c r="J39" s="114"/>
      <c r="K39" s="114"/>
      <c r="L39" s="119"/>
      <c r="M39" s="119"/>
      <c r="N39" s="156">
        <v>275.22000000000003</v>
      </c>
      <c r="O39" s="159">
        <v>275.22000000000003</v>
      </c>
      <c r="P39" s="159"/>
      <c r="Q39" s="159"/>
      <c r="R39" s="159"/>
      <c r="S39" s="92">
        <v>46009</v>
      </c>
      <c r="T39" s="159"/>
      <c r="U39" s="159"/>
      <c r="V39" s="159"/>
      <c r="W39" s="158"/>
      <c r="X39" s="158"/>
      <c r="Y39" s="160">
        <v>275.22000000000003</v>
      </c>
      <c r="Z39" s="155"/>
      <c r="AA39" s="155"/>
      <c r="AB39" s="6">
        <v>130</v>
      </c>
    </row>
    <row r="40" spans="1:28" s="6" customFormat="1" ht="47.25">
      <c r="A40" s="121">
        <v>30</v>
      </c>
      <c r="B40" s="131" t="s">
        <v>178</v>
      </c>
      <c r="C40" s="113">
        <v>2026</v>
      </c>
      <c r="D40" s="90">
        <f t="shared" si="0"/>
        <v>8789.17</v>
      </c>
      <c r="E40" s="113">
        <v>8789.17</v>
      </c>
      <c r="F40" s="113"/>
      <c r="G40" s="114"/>
      <c r="H40" s="114"/>
      <c r="I40" s="114"/>
      <c r="J40" s="114"/>
      <c r="K40" s="114"/>
      <c r="L40" s="119"/>
      <c r="M40" s="119"/>
      <c r="N40" s="156">
        <v>8793.67</v>
      </c>
      <c r="O40" s="159">
        <v>8789.17</v>
      </c>
      <c r="P40" s="159"/>
      <c r="Q40" s="159"/>
      <c r="R40" s="159">
        <f>N40-O40</f>
        <v>4.5</v>
      </c>
      <c r="S40" s="92">
        <v>46003</v>
      </c>
      <c r="T40" s="159"/>
      <c r="U40" s="159"/>
      <c r="V40" s="159"/>
      <c r="W40" s="158"/>
      <c r="X40" s="158"/>
      <c r="Y40" s="160">
        <v>8789.17</v>
      </c>
      <c r="Z40" s="155"/>
      <c r="AA40" s="155"/>
      <c r="AB40" s="6">
        <v>102</v>
      </c>
    </row>
    <row r="41" spans="1:28" s="6" customFormat="1" ht="32.25" customHeight="1">
      <c r="A41" s="121">
        <v>31</v>
      </c>
      <c r="B41" s="131" t="s">
        <v>179</v>
      </c>
      <c r="C41" s="113">
        <v>2026</v>
      </c>
      <c r="D41" s="90">
        <f t="shared" si="0"/>
        <v>14453.13</v>
      </c>
      <c r="E41" s="113">
        <v>14453.13</v>
      </c>
      <c r="F41" s="113"/>
      <c r="G41" s="114"/>
      <c r="H41" s="114"/>
      <c r="I41" s="114"/>
      <c r="J41" s="114"/>
      <c r="K41" s="114"/>
      <c r="L41" s="119"/>
      <c r="M41" s="119"/>
      <c r="N41" s="156"/>
      <c r="O41" s="159"/>
      <c r="P41" s="159"/>
      <c r="Q41" s="159"/>
      <c r="R41" s="159"/>
      <c r="S41" s="93"/>
      <c r="T41" s="159"/>
      <c r="U41" s="159"/>
      <c r="V41" s="159"/>
      <c r="W41" s="158"/>
      <c r="X41" s="158"/>
      <c r="Y41" s="160"/>
      <c r="Z41" s="155"/>
      <c r="AA41" s="155"/>
      <c r="AB41" s="6">
        <v>131</v>
      </c>
    </row>
    <row r="42" spans="1:28" s="6" customFormat="1" ht="126">
      <c r="A42" s="121">
        <v>32</v>
      </c>
      <c r="B42" s="132" t="s">
        <v>180</v>
      </c>
      <c r="C42" s="113">
        <v>2026</v>
      </c>
      <c r="D42" s="90">
        <f>E42+F42+H42</f>
        <v>2990.48</v>
      </c>
      <c r="E42" s="113"/>
      <c r="F42" s="113"/>
      <c r="G42" s="114"/>
      <c r="H42" s="114">
        <v>2990.48</v>
      </c>
      <c r="I42" s="114"/>
      <c r="J42" s="114"/>
      <c r="K42" s="114"/>
      <c r="L42" s="119"/>
      <c r="M42" s="119"/>
      <c r="N42" s="156"/>
      <c r="O42" s="159"/>
      <c r="P42" s="159"/>
      <c r="Q42" s="159"/>
      <c r="R42" s="159"/>
      <c r="S42" s="93"/>
      <c r="T42" s="159"/>
      <c r="U42" s="159"/>
      <c r="V42" s="159"/>
      <c r="W42" s="158"/>
      <c r="X42" s="158"/>
      <c r="Y42" s="160">
        <v>2990.48</v>
      </c>
      <c r="Z42" s="155"/>
      <c r="AA42" s="155"/>
      <c r="AB42" s="6">
        <v>25</v>
      </c>
    </row>
    <row r="43" spans="1:28" s="6" customFormat="1" ht="63">
      <c r="A43" s="121">
        <v>33</v>
      </c>
      <c r="B43" s="132" t="s">
        <v>181</v>
      </c>
      <c r="C43" s="113">
        <v>2026</v>
      </c>
      <c r="D43" s="90">
        <f>E43+F43+H43</f>
        <v>1805.95</v>
      </c>
      <c r="E43" s="134"/>
      <c r="F43" s="113"/>
      <c r="G43" s="114"/>
      <c r="H43" s="114">
        <v>1805.95</v>
      </c>
      <c r="I43" s="114"/>
      <c r="J43" s="114"/>
      <c r="K43" s="114"/>
      <c r="L43" s="119"/>
      <c r="M43" s="119"/>
      <c r="N43" s="156"/>
      <c r="O43" s="159"/>
      <c r="P43" s="159"/>
      <c r="Q43" s="159"/>
      <c r="R43" s="159"/>
      <c r="S43" s="93"/>
      <c r="T43" s="159"/>
      <c r="U43" s="159"/>
      <c r="V43" s="159"/>
      <c r="W43" s="158"/>
      <c r="X43" s="158"/>
      <c r="Y43" s="160">
        <v>1805.95</v>
      </c>
      <c r="Z43" s="155"/>
      <c r="AA43" s="155"/>
      <c r="AB43" s="6">
        <v>132</v>
      </c>
    </row>
    <row r="44" spans="1:28" s="6" customFormat="1" ht="81.75" customHeight="1">
      <c r="A44" s="121">
        <v>34</v>
      </c>
      <c r="B44" s="139" t="s">
        <v>186</v>
      </c>
      <c r="C44" s="134">
        <v>2026</v>
      </c>
      <c r="D44" s="90">
        <f>E44+F44+H44</f>
        <v>7293.1</v>
      </c>
      <c r="E44" s="134"/>
      <c r="F44" s="134"/>
      <c r="G44" s="135"/>
      <c r="H44" s="135">
        <v>7293.1</v>
      </c>
      <c r="I44" s="135"/>
      <c r="J44" s="135"/>
      <c r="K44" s="135"/>
      <c r="L44" s="136"/>
      <c r="M44" s="136"/>
      <c r="N44" s="156"/>
      <c r="O44" s="159"/>
      <c r="P44" s="159"/>
      <c r="Q44" s="159"/>
      <c r="R44" s="159"/>
      <c r="S44" s="93"/>
      <c r="T44" s="159"/>
      <c r="U44" s="159"/>
      <c r="V44" s="159"/>
      <c r="W44" s="158"/>
      <c r="X44" s="158"/>
      <c r="Y44" s="160"/>
      <c r="Z44" s="155"/>
      <c r="AA44" s="155"/>
      <c r="AB44" s="6">
        <v>160</v>
      </c>
    </row>
    <row r="45" spans="1:28" s="6" customFormat="1" ht="43.5" customHeight="1">
      <c r="A45" s="123">
        <v>1</v>
      </c>
      <c r="B45" s="100" t="s">
        <v>113</v>
      </c>
      <c r="C45" s="101">
        <v>2025</v>
      </c>
      <c r="D45" s="102">
        <f t="shared" ref="D45:D47" si="1">E45+F45+H45</f>
        <v>800.01</v>
      </c>
      <c r="E45" s="104">
        <v>353.78</v>
      </c>
      <c r="F45" s="105">
        <v>446.23</v>
      </c>
      <c r="G45" s="105"/>
      <c r="H45" s="105"/>
      <c r="I45" s="67"/>
      <c r="J45" s="67"/>
      <c r="K45" s="67"/>
      <c r="L45" s="66"/>
      <c r="M45" s="66"/>
      <c r="N45" s="110">
        <f t="shared" ref="N45" si="2">O45+P45+R45</f>
        <v>800.01</v>
      </c>
      <c r="O45" s="79">
        <v>353.78</v>
      </c>
      <c r="P45" s="159">
        <v>446.23</v>
      </c>
      <c r="Q45" s="159"/>
      <c r="R45" s="7"/>
      <c r="S45" s="92">
        <v>45684</v>
      </c>
      <c r="T45" s="67"/>
      <c r="U45" s="67"/>
      <c r="V45" s="67"/>
      <c r="W45" s="68"/>
      <c r="X45" s="68"/>
      <c r="Y45" s="160"/>
      <c r="Z45" s="155"/>
      <c r="AA45" s="155"/>
      <c r="AB45" s="51">
        <v>95</v>
      </c>
    </row>
    <row r="46" spans="1:28" s="6" customFormat="1" ht="104.25" customHeight="1">
      <c r="A46" s="161">
        <v>2</v>
      </c>
      <c r="B46" s="100" t="s">
        <v>119</v>
      </c>
      <c r="C46" s="101">
        <v>2025</v>
      </c>
      <c r="D46" s="102">
        <f t="shared" si="1"/>
        <v>1985.25</v>
      </c>
      <c r="E46" s="104"/>
      <c r="F46" s="105">
        <v>1985.25</v>
      </c>
      <c r="G46" s="80"/>
      <c r="H46" s="80"/>
      <c r="I46" s="67"/>
      <c r="J46" s="67"/>
      <c r="K46" s="67"/>
      <c r="L46" s="66"/>
      <c r="M46" s="66"/>
      <c r="N46" s="154">
        <v>3501.83</v>
      </c>
      <c r="O46" s="159">
        <f>N46-P46</f>
        <v>2043.98</v>
      </c>
      <c r="P46" s="159">
        <v>1457.85</v>
      </c>
      <c r="Q46" s="159"/>
      <c r="R46" s="7"/>
      <c r="S46" s="92">
        <v>45713</v>
      </c>
      <c r="T46" s="67"/>
      <c r="U46" s="67"/>
      <c r="V46" s="67"/>
      <c r="W46" s="68"/>
      <c r="X46" s="68"/>
      <c r="Y46" s="84"/>
      <c r="Z46" s="155"/>
      <c r="AA46" s="155" t="s">
        <v>122</v>
      </c>
      <c r="AB46" s="51">
        <v>82</v>
      </c>
    </row>
    <row r="47" spans="1:28" s="6" customFormat="1" ht="55.5" customHeight="1">
      <c r="A47" s="161">
        <v>3</v>
      </c>
      <c r="B47" s="100" t="s">
        <v>114</v>
      </c>
      <c r="C47" s="101">
        <v>2025</v>
      </c>
      <c r="D47" s="102">
        <f t="shared" si="1"/>
        <v>182.2</v>
      </c>
      <c r="E47" s="104"/>
      <c r="F47" s="103">
        <v>182.2</v>
      </c>
      <c r="G47" s="80"/>
      <c r="H47" s="80"/>
      <c r="I47" s="67"/>
      <c r="J47" s="67"/>
      <c r="K47" s="67"/>
      <c r="L47" s="66"/>
      <c r="M47" s="66"/>
      <c r="N47" s="110">
        <f t="shared" ref="N47" si="3">O47+P47+R47</f>
        <v>182.2</v>
      </c>
      <c r="O47" s="79"/>
      <c r="P47" s="82">
        <v>182.2</v>
      </c>
      <c r="Q47" s="159"/>
      <c r="R47" s="7"/>
      <c r="S47" s="92">
        <v>45693</v>
      </c>
      <c r="T47" s="67"/>
      <c r="U47" s="67"/>
      <c r="V47" s="67"/>
      <c r="W47" s="68"/>
      <c r="X47" s="68"/>
      <c r="Y47" s="160"/>
      <c r="Z47" s="155"/>
      <c r="AA47" s="155"/>
      <c r="AB47" s="51">
        <v>98</v>
      </c>
    </row>
    <row r="48" spans="1:28" ht="34.5" customHeight="1">
      <c r="A48" s="61"/>
      <c r="B48" s="28" t="s">
        <v>76</v>
      </c>
      <c r="C48" s="28"/>
      <c r="D48" s="29">
        <f>D11+D12+D13+D14+D15+D16+D17+D18+D19+D20+D21+D22+D23+D24+D25+D26+D27+D28+D29+D30+D31+D32+D33+D34+D35+D36+D37+D38+D39+D40+D41+D42+D43+D44</f>
        <v>85153.53</v>
      </c>
      <c r="E48" s="29">
        <f>E11+E12+E13+E14+E15+E16+E17+E18+E19+E20+E21+E22+E23+E24+E25+E26+E27+E28+E29+E30+E31+E32+E33+E34+E35+E36+E37+E38+E39+E40+E41+E42+E43+E44</f>
        <v>57889.9</v>
      </c>
      <c r="F48" s="29">
        <f t="shared" ref="F48:H48" si="4">F11+F12+F13+F14+F15+F16+F17+F18+F19+F20+F21+F22+F23+F24+F25+F26+F27+F28+F29+F30+F31+F32+F33+F34+F35+F36+F37+F38+F39+F40+F41+F42+F43+F44</f>
        <v>15174.099999999999</v>
      </c>
      <c r="G48" s="29">
        <f t="shared" si="4"/>
        <v>0</v>
      </c>
      <c r="H48" s="29">
        <f t="shared" si="4"/>
        <v>12089.53</v>
      </c>
      <c r="I48" s="29"/>
      <c r="J48" s="29"/>
      <c r="K48" s="29"/>
      <c r="L48" s="29"/>
      <c r="M48" s="29"/>
      <c r="N48" s="29">
        <f>N18+N37+N39+N40+N45+N46+N47</f>
        <v>14870.750000000002</v>
      </c>
      <c r="O48" s="29">
        <f>O18+O37+O39+O40+O45+O46+O47</f>
        <v>12656.600462398515</v>
      </c>
      <c r="P48" s="29">
        <f>P18+P37+P39+P40+P45+P46+P47</f>
        <v>2209.649537601485</v>
      </c>
      <c r="Q48" s="29">
        <f>Q18+Q37+Q39+Q40+Q45+Q46+Q47</f>
        <v>0</v>
      </c>
      <c r="R48" s="29">
        <f>R18+R37+R39+R40+R45+R46+R47</f>
        <v>4.5</v>
      </c>
      <c r="S48" s="52"/>
      <c r="T48" s="27"/>
      <c r="U48" s="27"/>
      <c r="V48" s="27"/>
      <c r="W48" s="27"/>
      <c r="X48" s="30"/>
      <c r="Y48" s="85">
        <f>Y11+Y12+Y13+Y14+Y15+Y16+Y17+Y18+Y19+Y20+Y21+Y22+Y23+Y24+Y25+Y26+Y27+Y28+Y29+Y30+Y31+Y32+Y33+Y34+Y35+Y36+Y37+Y38+Y39+Y40+Y42+Y43</f>
        <v>55829.469999999994</v>
      </c>
      <c r="Z48" s="28"/>
      <c r="AA48" s="61"/>
    </row>
    <row r="49" spans="1:27">
      <c r="A49" s="5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64"/>
      <c r="AA49" s="64"/>
    </row>
    <row r="50" spans="1:27" ht="33" customHeight="1">
      <c r="A50" s="34"/>
      <c r="B50" s="34"/>
      <c r="C50" s="34"/>
      <c r="D50" s="34"/>
      <c r="E50" s="34"/>
      <c r="F50" s="34"/>
      <c r="G50" s="34"/>
      <c r="H50" s="140"/>
      <c r="I50" s="140"/>
      <c r="J50" s="140"/>
      <c r="K50" s="140"/>
      <c r="L50" s="140"/>
      <c r="M50" s="140"/>
      <c r="N50" s="141" t="s">
        <v>117</v>
      </c>
      <c r="O50" s="142">
        <f>O48+P48</f>
        <v>14866.25</v>
      </c>
      <c r="P50" s="106"/>
      <c r="Q50" s="106"/>
      <c r="R50" s="106"/>
      <c r="S50" s="107"/>
      <c r="T50" s="107"/>
      <c r="U50" s="107"/>
      <c r="V50" s="107"/>
      <c r="W50" s="107"/>
      <c r="X50" s="166" t="s">
        <v>193</v>
      </c>
      <c r="Y50" s="167">
        <f>Y11+Y12+Y13+Y14+Y15+Y16+Y17+Y18+Y19+Y20+Y21+Y22+Y23+Y24+Y25+Y26+Y27+Y28+Y29+Y30+Y31+Y32+Y33+Y34+Y35+Y36+Y37+Y38+Y39+Y40+Y42+Y43</f>
        <v>55829.469999999994</v>
      </c>
      <c r="Z50" s="64"/>
      <c r="AA50" s="64"/>
    </row>
    <row r="51" spans="1:27" ht="31.5">
      <c r="A51" s="34"/>
      <c r="B51" s="34"/>
      <c r="C51" s="34"/>
      <c r="D51" s="34"/>
      <c r="E51" s="34"/>
      <c r="F51" s="34"/>
      <c r="G51" s="34"/>
      <c r="H51" s="140"/>
      <c r="I51" s="140"/>
      <c r="J51" s="140"/>
      <c r="K51" s="140"/>
      <c r="L51" s="140"/>
      <c r="M51" s="140"/>
      <c r="N51" s="143" t="s">
        <v>191</v>
      </c>
      <c r="O51" s="144">
        <f>N18+N37+N39+O40</f>
        <v>10382.210000000001</v>
      </c>
      <c r="P51" s="145"/>
      <c r="Q51" s="106"/>
      <c r="R51" s="106"/>
      <c r="S51" s="107"/>
      <c r="T51" s="108"/>
      <c r="U51" s="108"/>
      <c r="V51" s="108"/>
      <c r="W51" s="108"/>
      <c r="X51" s="108"/>
      <c r="Y51" s="109"/>
      <c r="Z51" s="34"/>
      <c r="AA51" s="34"/>
    </row>
    <row r="52" spans="1:27" ht="81" customHeight="1">
      <c r="B52" s="91" t="s">
        <v>99</v>
      </c>
      <c r="C52" s="38"/>
      <c r="E52" s="231" t="s">
        <v>100</v>
      </c>
      <c r="F52" s="231"/>
      <c r="G52" s="41"/>
      <c r="H52" s="40"/>
      <c r="I52" s="40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ht="62.25" customHeight="1">
      <c r="A53" s="230"/>
      <c r="B53" s="230"/>
      <c r="C53" s="25"/>
      <c r="D53" s="38"/>
      <c r="E53" s="41"/>
      <c r="F53" s="41"/>
      <c r="H53" s="41"/>
      <c r="I53" s="41"/>
      <c r="J53" s="41"/>
      <c r="K53" s="41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7">
      <c r="A54" s="26"/>
      <c r="B54" s="26"/>
      <c r="C54" s="26"/>
      <c r="D54" s="26"/>
    </row>
    <row r="55" spans="1:27" ht="18.75">
      <c r="A55" s="26"/>
      <c r="B55" s="26"/>
      <c r="C55" s="50" t="s">
        <v>104</v>
      </c>
      <c r="D55" s="26"/>
    </row>
    <row r="58" spans="1:27">
      <c r="B58" s="34" t="s">
        <v>120</v>
      </c>
    </row>
    <row r="59" spans="1:27">
      <c r="B59" s="34" t="s">
        <v>121</v>
      </c>
    </row>
  </sheetData>
  <mergeCells count="28">
    <mergeCell ref="E9:H9"/>
    <mergeCell ref="I9:I10"/>
    <mergeCell ref="J9:J10"/>
    <mergeCell ref="K9:K10"/>
    <mergeCell ref="O9:R9"/>
    <mergeCell ref="N8:N10"/>
    <mergeCell ref="O8:V8"/>
    <mergeCell ref="A2:AA2"/>
    <mergeCell ref="A3:AA3"/>
    <mergeCell ref="A4:AA4"/>
    <mergeCell ref="A5:AA5"/>
    <mergeCell ref="A6:AA6"/>
    <mergeCell ref="A53:B53"/>
    <mergeCell ref="E52:F52"/>
    <mergeCell ref="AA8:AA10"/>
    <mergeCell ref="A8:A10"/>
    <mergeCell ref="B8:B10"/>
    <mergeCell ref="D8:D10"/>
    <mergeCell ref="E8:K8"/>
    <mergeCell ref="L8:L10"/>
    <mergeCell ref="M8:M10"/>
    <mergeCell ref="V9:V10"/>
    <mergeCell ref="C8:C10"/>
    <mergeCell ref="W8:X9"/>
    <mergeCell ref="T9:T10"/>
    <mergeCell ref="U9:U10"/>
    <mergeCell ref="Z8:Z10"/>
    <mergeCell ref="Y8:Y10"/>
  </mergeCells>
  <pageMargins left="0.46" right="0.15748031496062992" top="0.15748031496062992" bottom="0.15748031496062992" header="0.15748031496062992" footer="0.15748031496062992"/>
  <pageSetup paperSize="8" scale="5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водоснабжение</vt:lpstr>
      <vt:lpstr>финансирование водоснабжение</vt:lpstr>
      <vt:lpstr>водоотведение</vt:lpstr>
      <vt:lpstr>финансирование водоотведения</vt:lpstr>
      <vt:lpstr>'финансирование водоотведения'!Заголовки_для_печати</vt:lpstr>
      <vt:lpstr>'финансирование водоснабжение'!Заголовки_для_печати</vt:lpstr>
      <vt:lpstr>водоотведение!Область_печати</vt:lpstr>
      <vt:lpstr>водоснабжение!Область_печати</vt:lpstr>
      <vt:lpstr>'финансирование водоотведения'!Область_печати</vt:lpstr>
      <vt:lpstr>'финансирование водоснабжение'!Область_печати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Костина Наталья Владимировна</dc:creator>
  <cp:lastModifiedBy>hvatynetz</cp:lastModifiedBy>
  <cp:lastPrinted>2026-04-22T07:39:24Z</cp:lastPrinted>
  <dcterms:created xsi:type="dcterms:W3CDTF">2020-01-10T08:48:08Z</dcterms:created>
  <dcterms:modified xsi:type="dcterms:W3CDTF">2026-04-22T07:39:35Z</dcterms:modified>
</cp:coreProperties>
</file>